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Elisa George\Desktop\DASHBOARD PAGINA\Real State Financial Model\"/>
    </mc:Choice>
  </mc:AlternateContent>
  <xr:revisionPtr revIDLastSave="0" documentId="13_ncr:1_{5EF6F5AD-1938-4C1E-955F-47B1548B9FFF}" xr6:coauthVersionLast="47" xr6:coauthVersionMax="47" xr10:uidLastSave="{00000000-0000-0000-0000-000000000000}"/>
  <bookViews>
    <workbookView xWindow="-120" yWindow="-120" windowWidth="29040" windowHeight="15840" xr2:uid="{889EE597-6D78-415A-8707-F409CF42EAA5}"/>
  </bookViews>
  <sheets>
    <sheet name="REAL STATE MODEL" sheetId="6" r:id="rId1"/>
    <sheet name="DEBT" sheetId="5"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a" localSheetId="1">#REF!</definedName>
    <definedName name="\a">#REF!</definedName>
    <definedName name="__123Graph_A" localSheetId="1" hidden="1">[1]CODA98!#REF!</definedName>
    <definedName name="__123Graph_A" hidden="1">[1]CODA98!#REF!</definedName>
    <definedName name="__123Graph_B" localSheetId="1" hidden="1">[1]CODA98!#REF!</definedName>
    <definedName name="__123Graph_B" hidden="1">[1]CODA98!#REF!</definedName>
    <definedName name="__123Graph_C" localSheetId="1" hidden="1">[1]CODA98!#REF!</definedName>
    <definedName name="__123Graph_C" hidden="1">[1]CODA98!#REF!</definedName>
    <definedName name="__123Graph_D" localSheetId="1" hidden="1">[1]CODA98!#REF!</definedName>
    <definedName name="__123Graph_D" hidden="1">[1]CODA98!#REF!</definedName>
    <definedName name="__123Graph_E" localSheetId="1" hidden="1">[1]CODA98!#REF!</definedName>
    <definedName name="__123Graph_E" hidden="1">[1]CODA98!#REF!</definedName>
    <definedName name="__123Graph_F" localSheetId="1" hidden="1">[1]CODA98!#REF!</definedName>
    <definedName name="__123Graph_F" hidden="1">[1]CODA98!#REF!</definedName>
    <definedName name="__123Graph_X" localSheetId="1" hidden="1">[1]CODA98!#REF!</definedName>
    <definedName name="__123Graph_X" hidden="1">[1]CODA98!#REF!</definedName>
    <definedName name="_Order1" hidden="1">255</definedName>
    <definedName name="_Order2" hidden="1">0</definedName>
    <definedName name="_Sort" localSheetId="1" hidden="1">#REF!</definedName>
    <definedName name="_Sort" hidden="1">#REF!</definedName>
    <definedName name="_VTS97" localSheetId="1">[2]Q9000!#REF!</definedName>
    <definedName name="_VTS97">[2]Q9000!#REF!</definedName>
    <definedName name="_VTS98" localSheetId="1">[2]Q9000!#REF!</definedName>
    <definedName name="_VTS98">[2]Q9000!#REF!</definedName>
    <definedName name="A_impresión_IM" localSheetId="1">#REF!</definedName>
    <definedName name="A_impresión_IM">#REF!</definedName>
    <definedName name="ACAPULCO" localSheetId="1">#REF!</definedName>
    <definedName name="ACAPULCO">#REF!</definedName>
    <definedName name="AGRICOLA" localSheetId="1">#REF!</definedName>
    <definedName name="AGRICOLA">#REF!</definedName>
    <definedName name="_xlnm.Print_Area" localSheetId="1">#REF!</definedName>
    <definedName name="_xlnm.Print_Area">#REF!</definedName>
    <definedName name="AS2DocOpenMode" hidden="1">"AS2DocumentBrowse"</definedName>
    <definedName name="AS2HasNoAutoHeaderFooter" hidden="1">" "</definedName>
    <definedName name="AS2NamedRange" hidden="1">19</definedName>
    <definedName name="AS2ReportLS" hidden="1">1</definedName>
    <definedName name="AS2SyncStepLS" hidden="1">0</definedName>
    <definedName name="AS2TickmarkLS" localSheetId="1" hidden="1">#REF!</definedName>
    <definedName name="AS2TickmarkLS" hidden="1">#REF!</definedName>
    <definedName name="AS2VersionLS" hidden="1">300</definedName>
    <definedName name="ASASU" localSheetId="1">#REF!</definedName>
    <definedName name="ASASU">#REF!</definedName>
    <definedName name="ASMON" localSheetId="1">#REF!</definedName>
    <definedName name="ASMON">#REF!</definedName>
    <definedName name="ASOCSA" localSheetId="1">#REF!</definedName>
    <definedName name="ASOCSA">#REF!</definedName>
    <definedName name="BG_Del" hidden="1">15</definedName>
    <definedName name="BG_Ins" hidden="1">4</definedName>
    <definedName name="BG_Mod" hidden="1">6</definedName>
    <definedName name="BMBASDAT" localSheetId="1">#REF!</definedName>
    <definedName name="BMBASDAT">#REF!</definedName>
    <definedName name="BMCONISR" localSheetId="1">#REF!</definedName>
    <definedName name="BMCONISR">#REF!</definedName>
    <definedName name="BMCONPTU" localSheetId="1">#REF!</definedName>
    <definedName name="BMCONPTU">#REF!</definedName>
    <definedName name="CAPYD" localSheetId="1">#REF!</definedName>
    <definedName name="CAPYD">#REF!</definedName>
    <definedName name="CASMIR" localSheetId="1">[3]Q9000!#REF!</definedName>
    <definedName name="CASMIR">[3]Q9000!#REF!</definedName>
    <definedName name="CEDA" localSheetId="1">#REF!</definedName>
    <definedName name="CEDA">#REF!</definedName>
    <definedName name="COMISIONES" localSheetId="1">#REF!</definedName>
    <definedName name="COMISIONES">#REF!</definedName>
    <definedName name="CONCIL" localSheetId="1">#REF!</definedName>
    <definedName name="CONCIL">#REF!</definedName>
    <definedName name="Consulta">[4]Datos!$B$2</definedName>
    <definedName name="Consulta_SPK">[5]Datos!$B$2</definedName>
    <definedName name="DD" localSheetId="1" hidden="1">{#N/A,#N/A,FALSE,"Aging Summary";#N/A,#N/A,FALSE,"Ratio Analysis";#N/A,#N/A,FALSE,"Test 120 Day Accts";#N/A,#N/A,FALSE,"Tickmarks"}</definedName>
    <definedName name="DD" hidden="1">{#N/A,#N/A,FALSE,"Aging Summary";#N/A,#N/A,FALSE,"Ratio Analysis";#N/A,#N/A,FALSE,"Test 120 Day Accts";#N/A,#N/A,FALSE,"Tickmarks"}</definedName>
    <definedName name="dfgfdgdfg" localSheetId="1" hidden="1">#REF!</definedName>
    <definedName name="dfgfdgdfg" hidden="1">#REF!</definedName>
    <definedName name="ESTATAL" localSheetId="1">[6]CPC27!#REF!</definedName>
    <definedName name="ESTATAL">[6]CPC27!#REF!</definedName>
    <definedName name="Factor_Actualizacion" localSheetId="1">#REF!</definedName>
    <definedName name="Factor_Actualizacion">#REF!</definedName>
    <definedName name="GG" localSheetId="1" hidden="1">#REF!</definedName>
    <definedName name="GG" hidden="1">#REF!</definedName>
    <definedName name="H" localSheetId="1" hidden="1">#REF!</definedName>
    <definedName name="H" hidden="1">#REF!</definedName>
    <definedName name="HIU" localSheetId="1">#REF!</definedName>
    <definedName name="HIU">#REF!</definedName>
    <definedName name="ii" localSheetId="1" hidden="1">#REF!</definedName>
    <definedName name="ii" hidden="1">#REF!</definedName>
    <definedName name="IMPULSORA" localSheetId="1">#REF!</definedName>
    <definedName name="IMPULSORA">#REF!</definedName>
    <definedName name="Individual" localSheetId="1">#REF!</definedName>
    <definedName name="Individual">#REF!</definedName>
    <definedName name="MERIDA" localSheetId="1">#REF!</definedName>
    <definedName name="MERIDA">#REF!</definedName>
    <definedName name="NvsEndTime">37361.3111658565</definedName>
    <definedName name="PUEBLA" localSheetId="1">#REF!</definedName>
    <definedName name="PUEBLA">#REF!</definedName>
    <definedName name="PUENTE_DE_PAJA" localSheetId="1">#REF!</definedName>
    <definedName name="PUENTE_DE_PAJA">#REF!</definedName>
    <definedName name="RCBI" localSheetId="1">#REF!</definedName>
    <definedName name="RCBI">#REF!</definedName>
    <definedName name="Ref_1" localSheetId="1">#REF!</definedName>
    <definedName name="Ref_1">#REF!</definedName>
    <definedName name="Ref_10" localSheetId="1">#REF!</definedName>
    <definedName name="Ref_10">#REF!</definedName>
    <definedName name="Ref_11" localSheetId="1">#REF!</definedName>
    <definedName name="Ref_11">#REF!</definedName>
    <definedName name="Ref_12" localSheetId="1">#REF!</definedName>
    <definedName name="Ref_12">#REF!</definedName>
    <definedName name="Ref_13" localSheetId="1">#REF!</definedName>
    <definedName name="Ref_13">#REF!</definedName>
    <definedName name="Ref_14" localSheetId="1">#REF!</definedName>
    <definedName name="Ref_14">#REF!</definedName>
    <definedName name="Ref_15" localSheetId="1">#REF!</definedName>
    <definedName name="Ref_15">#REF!</definedName>
    <definedName name="Ref_16" localSheetId="1">#REF!</definedName>
    <definedName name="Ref_16">#REF!</definedName>
    <definedName name="Ref_17" localSheetId="1">#REF!</definedName>
    <definedName name="Ref_17">#REF!</definedName>
    <definedName name="Ref_18" localSheetId="1">#REF!</definedName>
    <definedName name="Ref_18">#REF!</definedName>
    <definedName name="Ref_2" localSheetId="1">#REF!</definedName>
    <definedName name="Ref_2">#REF!</definedName>
    <definedName name="Ref_3" localSheetId="1">#REF!</definedName>
    <definedName name="Ref_3">#REF!</definedName>
    <definedName name="Ref_4" localSheetId="1">#REF!</definedName>
    <definedName name="Ref_4">#REF!</definedName>
    <definedName name="Ref_5" localSheetId="1">#REF!</definedName>
    <definedName name="Ref_5">#REF!</definedName>
    <definedName name="Ref_6" localSheetId="1">#REF!</definedName>
    <definedName name="Ref_6">#REF!</definedName>
    <definedName name="Ref_7" localSheetId="1">#REF!</definedName>
    <definedName name="Ref_7">#REF!</definedName>
    <definedName name="Ref_8" localSheetId="1">#REF!</definedName>
    <definedName name="Ref_8">#REF!</definedName>
    <definedName name="Ref_9" localSheetId="1">#REF!</definedName>
    <definedName name="Ref_9">#REF!</definedName>
    <definedName name="SAFD" localSheetId="1">#REF!</definedName>
    <definedName name="SAFD">#REF!</definedName>
    <definedName name="SAFI" localSheetId="1">#REF!</definedName>
    <definedName name="SAFI">#REF!</definedName>
    <definedName name="SAHUAYO" localSheetId="1">#REF!</definedName>
    <definedName name="SAHUAYO">#REF!</definedName>
    <definedName name="Sucursal_SPK">[5]Datos!$B$3</definedName>
    <definedName name="SUMARIA" localSheetId="1">#REF!</definedName>
    <definedName name="SUMARIA">#REF!</definedName>
    <definedName name="SUPERPACK" localSheetId="1">#REF!</definedName>
    <definedName name="SUPERPACK">#REF!</definedName>
    <definedName name="TextRefCopy1" localSheetId="1">#REF!</definedName>
    <definedName name="TextRefCopy1">#REF!</definedName>
    <definedName name="TextRefCopy10" localSheetId="1">#REF!</definedName>
    <definedName name="TextRefCopy10">#REF!</definedName>
    <definedName name="TextRefCopy11" localSheetId="1">#REF!</definedName>
    <definedName name="TextRefCopy11">#REF!</definedName>
    <definedName name="TextRefCopy12" localSheetId="1">#REF!</definedName>
    <definedName name="TextRefCopy12">#REF!</definedName>
    <definedName name="TextRefCopy16" localSheetId="1">#REF!</definedName>
    <definedName name="TextRefCopy16">#REF!</definedName>
    <definedName name="TextRefCopy17" localSheetId="1">#REF!</definedName>
    <definedName name="TextRefCopy17">#REF!</definedName>
    <definedName name="TextRefCopy18" localSheetId="1">#REF!</definedName>
    <definedName name="TextRefCopy18">#REF!</definedName>
    <definedName name="TextRefCopy19" localSheetId="1">[7]Santander!#REF!</definedName>
    <definedName name="TextRefCopy19">[7]Santander!#REF!</definedName>
    <definedName name="TextRefCopy2" localSheetId="1">#REF!</definedName>
    <definedName name="TextRefCopy2">#REF!</definedName>
    <definedName name="TextRefCopy20" localSheetId="1">[7]Santander!#REF!</definedName>
    <definedName name="TextRefCopy20">[7]Santander!#REF!</definedName>
    <definedName name="TextRefCopy21" localSheetId="1">#REF!</definedName>
    <definedName name="TextRefCopy21">#REF!</definedName>
    <definedName name="TextRefCopy22" localSheetId="1">#REF!</definedName>
    <definedName name="TextRefCopy22">#REF!</definedName>
    <definedName name="TextRefCopy23" localSheetId="1">[7]Santander!#REF!</definedName>
    <definedName name="TextRefCopy23">[7]Santander!#REF!</definedName>
    <definedName name="TextRefCopy24" localSheetId="1">[7]Santander!#REF!</definedName>
    <definedName name="TextRefCopy24">[7]Santander!#REF!</definedName>
    <definedName name="TextRefCopy25" localSheetId="1">[7]Santander!#REF!</definedName>
    <definedName name="TextRefCopy25">[7]Santander!#REF!</definedName>
    <definedName name="TextRefCopy3" localSheetId="1">#REF!</definedName>
    <definedName name="TextRefCopy3">#REF!</definedName>
    <definedName name="TextRefCopy6" localSheetId="1">#REF!</definedName>
    <definedName name="TextRefCopy6">#REF!</definedName>
    <definedName name="TextRefCopy7" localSheetId="1">#REF!</definedName>
    <definedName name="TextRefCopy7">#REF!</definedName>
    <definedName name="TextRefCopy8" localSheetId="1">#REF!</definedName>
    <definedName name="TextRefCopy8">#REF!</definedName>
    <definedName name="TextRefCopy9" localSheetId="1">#REF!</definedName>
    <definedName name="TextRefCopy9">#REF!</definedName>
    <definedName name="TextRefCopyRangeCount" hidden="1">1</definedName>
    <definedName name="TUXTLA" localSheetId="1">#REF!</definedName>
    <definedName name="TUXTLA">#REF!</definedName>
    <definedName name="VERACRUZ" localSheetId="1">#REF!</definedName>
    <definedName name="VERACRUZ">#REF!</definedName>
    <definedName name="VILLAHERMOSA" localSheetId="1">#REF!</definedName>
    <definedName name="VILLAHERMOSA">#REF!</definedName>
    <definedName name="VTSVF" localSheetId="1">[2]Q9000!#REF!</definedName>
    <definedName name="VTSVF">[2]Q9000!#REF!</definedName>
    <definedName name="VTSVP" localSheetId="1">[2]Q9000!#REF!</definedName>
    <definedName name="VTSVP">[2]Q9000!#REF!</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XREF_COLUMN_1" localSheetId="1" hidden="1">#REF!</definedName>
    <definedName name="XREF_COLUMN_1" hidden="1">#REF!</definedName>
    <definedName name="XREF_COLUMN_13" localSheetId="1" hidden="1">'[8]Activo fijo'!#REF!</definedName>
    <definedName name="XREF_COLUMN_13" hidden="1">'[8]Activo fijo'!#REF!</definedName>
    <definedName name="XREF_COLUMN_14" localSheetId="1" hidden="1">'[8]Activo fijo'!#REF!</definedName>
    <definedName name="XREF_COLUMN_14" hidden="1">'[8]Activo fijo'!#REF!</definedName>
    <definedName name="XREF_COLUMN_2" localSheetId="1" hidden="1">#REF!</definedName>
    <definedName name="XREF_COLUMN_2" hidden="1">#REF!</definedName>
    <definedName name="XREF_COLUMN_3" localSheetId="1" hidden="1">#REF!</definedName>
    <definedName name="XREF_COLUMN_3" hidden="1">#REF!</definedName>
    <definedName name="XREF_COLUMN_4" localSheetId="1" hidden="1">#REF!</definedName>
    <definedName name="XREF_COLUMN_4" hidden="1">#REF!</definedName>
    <definedName name="XREF_COLUMN_5" localSheetId="1" hidden="1">'[9]ACTIVO FIJO'!#REF!</definedName>
    <definedName name="XREF_COLUMN_5" hidden="1">'[9]ACTIVO FIJO'!#REF!</definedName>
    <definedName name="XREF_COLUMN_7" localSheetId="1" hidden="1">#REF!</definedName>
    <definedName name="XREF_COLUMN_7" hidden="1">#REF!</definedName>
    <definedName name="XRefActiveRow" localSheetId="1" hidden="1">#REF!</definedName>
    <definedName name="XRefActiveRow" hidden="1">#REF!</definedName>
    <definedName name="XRefColumnsCount" hidden="1">3</definedName>
    <definedName name="XRefCopy11" localSheetId="1" hidden="1">#REF!</definedName>
    <definedName name="XRefCopy11" hidden="1">#REF!</definedName>
    <definedName name="XRefCopy11Row" localSheetId="1" hidden="1">#REF!</definedName>
    <definedName name="XRefCopy11Row" hidden="1">#REF!</definedName>
    <definedName name="XRefCopy12" localSheetId="1" hidden="1">#REF!</definedName>
    <definedName name="XRefCopy12" hidden="1">#REF!</definedName>
    <definedName name="XRefCopy12Row" localSheetId="1" hidden="1">#REF!</definedName>
    <definedName name="XRefCopy12Row" hidden="1">#REF!</definedName>
    <definedName name="XRefCopy13" localSheetId="1" hidden="1">#REF!</definedName>
    <definedName name="XRefCopy13" hidden="1">#REF!</definedName>
    <definedName name="XRefCopy13Row" localSheetId="1" hidden="1">#REF!</definedName>
    <definedName name="XRefCopy13Row" hidden="1">#REF!</definedName>
    <definedName name="XRefCopy14" localSheetId="1" hidden="1">#REF!</definedName>
    <definedName name="XRefCopy14" hidden="1">#REF!</definedName>
    <definedName name="XRefCopy14Row" localSheetId="1" hidden="1">#REF!</definedName>
    <definedName name="XRefCopy14Row" hidden="1">#REF!</definedName>
    <definedName name="XRefCopy15" localSheetId="1" hidden="1">#REF!</definedName>
    <definedName name="XRefCopy15" hidden="1">#REF!</definedName>
    <definedName name="XRefCopy15Row" localSheetId="1" hidden="1">#REF!</definedName>
    <definedName name="XRefCopy15Row" hidden="1">#REF!</definedName>
    <definedName name="XRefCopy16" localSheetId="1" hidden="1">#REF!</definedName>
    <definedName name="XRefCopy16" hidden="1">#REF!</definedName>
    <definedName name="XRefCopy16Row" localSheetId="1" hidden="1">#REF!</definedName>
    <definedName name="XRefCopy16Row" hidden="1">#REF!</definedName>
    <definedName name="XRefCopy17" localSheetId="1" hidden="1">#REF!</definedName>
    <definedName name="XRefCopy17" hidden="1">#REF!</definedName>
    <definedName name="XRefCopy17Row" localSheetId="1" hidden="1">#REF!</definedName>
    <definedName name="XRefCopy17Row" hidden="1">#REF!</definedName>
    <definedName name="XRefCopy18" localSheetId="1" hidden="1">#REF!</definedName>
    <definedName name="XRefCopy18" hidden="1">#REF!</definedName>
    <definedName name="XRefCopy18Row" localSheetId="1" hidden="1">[10]XREF!#REF!</definedName>
    <definedName name="XRefCopy18Row" hidden="1">[10]XREF!#REF!</definedName>
    <definedName name="XRefCopy3" localSheetId="1" hidden="1">#REF!</definedName>
    <definedName name="XRefCopy3" hidden="1">#REF!</definedName>
    <definedName name="XRefCopy3Row" localSheetId="1" hidden="1">#REF!</definedName>
    <definedName name="XRefCopy3Row" hidden="1">#REF!</definedName>
    <definedName name="XRefCopy4" localSheetId="1" hidden="1">#REF!</definedName>
    <definedName name="XRefCopy4" hidden="1">#REF!</definedName>
    <definedName name="XRefCopy4Row" localSheetId="1" hidden="1">[11]XREF!#REF!</definedName>
    <definedName name="XRefCopy4Row" hidden="1">[11]XREF!#REF!</definedName>
    <definedName name="XRefCopy5" localSheetId="1" hidden="1">#REF!</definedName>
    <definedName name="XRefCopy5" hidden="1">#REF!</definedName>
    <definedName name="XRefCopy5Row" localSheetId="1" hidden="1">#REF!</definedName>
    <definedName name="XRefCopy5Row" hidden="1">#REF!</definedName>
    <definedName name="XRefCopy6" localSheetId="1" hidden="1">#REF!</definedName>
    <definedName name="XRefCopy6" hidden="1">#REF!</definedName>
    <definedName name="XRefCopy6Row" localSheetId="1" hidden="1">#REF!</definedName>
    <definedName name="XRefCopy6Row" hidden="1">#REF!</definedName>
    <definedName name="XRefCopy7" localSheetId="1" hidden="1">#REF!</definedName>
    <definedName name="XRefCopy7" hidden="1">#REF!</definedName>
    <definedName name="XRefCopy7Row" localSheetId="1" hidden="1">#REF!</definedName>
    <definedName name="XRefCopy7Row" hidden="1">#REF!</definedName>
    <definedName name="XRefCopy8" localSheetId="1" hidden="1">#REF!</definedName>
    <definedName name="XRefCopy8" hidden="1">#REF!</definedName>
    <definedName name="XRefCopy8Row" localSheetId="1" hidden="1">#REF!</definedName>
    <definedName name="XRefCopy8Row" hidden="1">#REF!</definedName>
    <definedName name="XRefCopy9" localSheetId="1" hidden="1">#REF!</definedName>
    <definedName name="XRefCopy9" hidden="1">#REF!</definedName>
    <definedName name="XRefCopy9Row" localSheetId="1" hidden="1">#REF!</definedName>
    <definedName name="XRefCopy9Row" hidden="1">#REF!</definedName>
    <definedName name="XRefCopyRangeCount" hidden="1">9</definedName>
    <definedName name="XRefPaste1" localSheetId="1" hidden="1">#REF!</definedName>
    <definedName name="XRefPaste1" hidden="1">#REF!</definedName>
    <definedName name="XRefPaste10" localSheetId="1" hidden="1">#REF!</definedName>
    <definedName name="XRefPaste10" hidden="1">#REF!</definedName>
    <definedName name="XRefPaste10Row" localSheetId="1" hidden="1">#REF!</definedName>
    <definedName name="XRefPaste10Row" hidden="1">#REF!</definedName>
    <definedName name="XRefPaste11" localSheetId="1" hidden="1">#REF!</definedName>
    <definedName name="XRefPaste11" hidden="1">#REF!</definedName>
    <definedName name="XRefPaste11Row" localSheetId="1" hidden="1">#REF!</definedName>
    <definedName name="XRefPaste11Row" hidden="1">#REF!</definedName>
    <definedName name="XRefPaste12" localSheetId="1" hidden="1">#REF!</definedName>
    <definedName name="XRefPaste12" hidden="1">#REF!</definedName>
    <definedName name="XRefPaste12Row" localSheetId="1" hidden="1">#REF!</definedName>
    <definedName name="XRefPaste12Row" hidden="1">#REF!</definedName>
    <definedName name="XRefPaste13" localSheetId="1" hidden="1">#REF!</definedName>
    <definedName name="XRefPaste13" hidden="1">#REF!</definedName>
    <definedName name="XRefPaste13Row" localSheetId="1" hidden="1">#REF!</definedName>
    <definedName name="XRefPaste13Row" hidden="1">#REF!</definedName>
    <definedName name="XRefPaste14" localSheetId="1" hidden="1">#REF!</definedName>
    <definedName name="XRefPaste14" hidden="1">#REF!</definedName>
    <definedName name="XRefPaste14Row" localSheetId="1" hidden="1">#REF!</definedName>
    <definedName name="XRefPaste14Row" hidden="1">#REF!</definedName>
    <definedName name="XRefPaste15" localSheetId="1" hidden="1">#REF!</definedName>
    <definedName name="XRefPaste15" hidden="1">#REF!</definedName>
    <definedName name="XRefPaste15Row" localSheetId="1" hidden="1">#REF!</definedName>
    <definedName name="XRefPaste15Row" hidden="1">#REF!</definedName>
    <definedName name="XRefPaste16" localSheetId="1" hidden="1">#REF!</definedName>
    <definedName name="XRefPaste16" hidden="1">#REF!</definedName>
    <definedName name="XRefPaste17" localSheetId="1" hidden="1">#REF!</definedName>
    <definedName name="XRefPaste17" hidden="1">#REF!</definedName>
    <definedName name="XRefPaste18" localSheetId="1" hidden="1">#REF!</definedName>
    <definedName name="XRefPaste18" hidden="1">#REF!</definedName>
    <definedName name="XRefPaste19" localSheetId="1" hidden="1">#REF!</definedName>
    <definedName name="XRefPaste19" hidden="1">#REF!</definedName>
    <definedName name="XRefPaste19Row" localSheetId="1" hidden="1">#REF!</definedName>
    <definedName name="XRefPaste19Row" hidden="1">#REF!</definedName>
    <definedName name="XRefPaste1Row" localSheetId="1" hidden="1">#REF!</definedName>
    <definedName name="XRefPaste1Row" hidden="1">#REF!</definedName>
    <definedName name="XRefPaste2" localSheetId="1" hidden="1">#REF!</definedName>
    <definedName name="XRefPaste2" hidden="1">#REF!</definedName>
    <definedName name="XRefPaste20" localSheetId="1" hidden="1">#REF!</definedName>
    <definedName name="XRefPaste20" hidden="1">#REF!</definedName>
    <definedName name="XRefPaste20Row" localSheetId="1" hidden="1">#REF!</definedName>
    <definedName name="XRefPaste20Row" hidden="1">#REF!</definedName>
    <definedName name="XRefPaste21" localSheetId="1" hidden="1">#REF!</definedName>
    <definedName name="XRefPaste21" hidden="1">#REF!</definedName>
    <definedName name="XRefPaste21Row" localSheetId="1" hidden="1">#REF!</definedName>
    <definedName name="XRefPaste21Row" hidden="1">#REF!</definedName>
    <definedName name="XRefPaste22" localSheetId="1" hidden="1">#REF!</definedName>
    <definedName name="XRefPaste22" hidden="1">#REF!</definedName>
    <definedName name="XRefPaste22Row" localSheetId="1" hidden="1">#REF!</definedName>
    <definedName name="XRefPaste22Row" hidden="1">#REF!</definedName>
    <definedName name="XRefPaste23" localSheetId="1" hidden="1">#REF!</definedName>
    <definedName name="XRefPaste23" hidden="1">#REF!</definedName>
    <definedName name="XRefPaste23Row" localSheetId="1" hidden="1">#REF!</definedName>
    <definedName name="XRefPaste23Row" hidden="1">#REF!</definedName>
    <definedName name="XRefPaste24" localSheetId="1" hidden="1">#REF!</definedName>
    <definedName name="XRefPaste24" hidden="1">#REF!</definedName>
    <definedName name="XRefPaste24Row" localSheetId="1" hidden="1">#REF!</definedName>
    <definedName name="XRefPaste24Row" hidden="1">#REF!</definedName>
    <definedName name="XRefPaste25" localSheetId="1" hidden="1">#REF!</definedName>
    <definedName name="XRefPaste25" hidden="1">#REF!</definedName>
    <definedName name="XRefPaste26" localSheetId="1" hidden="1">#REF!</definedName>
    <definedName name="XRefPaste26" hidden="1">#REF!</definedName>
    <definedName name="XRefPaste26Row" localSheetId="1" hidden="1">#REF!</definedName>
    <definedName name="XRefPaste26Row" hidden="1">#REF!</definedName>
    <definedName name="XRefPaste27" localSheetId="1" hidden="1">#REF!</definedName>
    <definedName name="XRefPaste27" hidden="1">#REF!</definedName>
    <definedName name="XRefPaste27Row" localSheetId="1" hidden="1">#REF!</definedName>
    <definedName name="XRefPaste27Row" hidden="1">#REF!</definedName>
    <definedName name="XRefPaste28" localSheetId="1" hidden="1">#REF!</definedName>
    <definedName name="XRefPaste28" hidden="1">#REF!</definedName>
    <definedName name="XRefPaste28Row" localSheetId="1" hidden="1">#REF!</definedName>
    <definedName name="XRefPaste28Row" hidden="1">#REF!</definedName>
    <definedName name="XRefPaste2Row" localSheetId="1" hidden="1">#REF!</definedName>
    <definedName name="XRefPaste2Row" hidden="1">#REF!</definedName>
    <definedName name="XRefPaste3" localSheetId="1" hidden="1">#REF!</definedName>
    <definedName name="XRefPaste3" hidden="1">#REF!</definedName>
    <definedName name="XRefPaste39" localSheetId="1" hidden="1">'[8]Activo fijo'!#REF!</definedName>
    <definedName name="XRefPaste39" hidden="1">'[8]Activo fijo'!#REF!</definedName>
    <definedName name="XRefPaste3Row" localSheetId="1" hidden="1">#REF!</definedName>
    <definedName name="XRefPaste3Row" hidden="1">#REF!</definedName>
    <definedName name="XRefPaste4" localSheetId="1" hidden="1">#REF!</definedName>
    <definedName name="XRefPaste4" hidden="1">#REF!</definedName>
    <definedName name="XRefPaste4Row" localSheetId="1" hidden="1">#REF!</definedName>
    <definedName name="XRefPaste4Row" hidden="1">#REF!</definedName>
    <definedName name="XRefPaste5" localSheetId="1" hidden="1">#REF!</definedName>
    <definedName name="XRefPaste5" hidden="1">#REF!</definedName>
    <definedName name="XRefPaste5Row" localSheetId="1" hidden="1">#REF!</definedName>
    <definedName name="XRefPaste5Row" hidden="1">#REF!</definedName>
    <definedName name="XRefPaste6" localSheetId="1" hidden="1">#REF!</definedName>
    <definedName name="XRefPaste6" hidden="1">#REF!</definedName>
    <definedName name="XRefPaste6Row" localSheetId="1" hidden="1">#REF!</definedName>
    <definedName name="XRefPaste6Row" hidden="1">#REF!</definedName>
    <definedName name="XRefPaste7" localSheetId="1" hidden="1">#REF!</definedName>
    <definedName name="XRefPaste7" hidden="1">#REF!</definedName>
    <definedName name="XRefPaste7Row" localSheetId="1" hidden="1">#REF!</definedName>
    <definedName name="XRefPaste7Row" hidden="1">#REF!</definedName>
    <definedName name="XRefPaste8" localSheetId="1" hidden="1">#REF!</definedName>
    <definedName name="XRefPaste8" hidden="1">#REF!</definedName>
    <definedName name="XRefPaste8Row" localSheetId="1" hidden="1">#REF!</definedName>
    <definedName name="XRefPaste8Row" hidden="1">#REF!</definedName>
    <definedName name="XRefPaste9" localSheetId="1" hidden="1">#REF!</definedName>
    <definedName name="XRefPaste9" hidden="1">#REF!</definedName>
    <definedName name="XRefPaste9Row" localSheetId="1" hidden="1">#REF!</definedName>
    <definedName name="XRefPaste9Row" hidden="1">#REF!</definedName>
    <definedName name="XRefPasteRangeCount" hidden="1">28</definedName>
    <definedName name="ZONA1" localSheetId="1">#REF!</definedName>
    <definedName name="ZONA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6" l="1"/>
  <c r="I31" i="6"/>
  <c r="I38" i="6" s="1"/>
  <c r="B5" i="5"/>
  <c r="B4" i="5"/>
  <c r="B2" i="5"/>
  <c r="U70" i="6"/>
  <c r="U76" i="6" s="1"/>
  <c r="G62" i="6"/>
  <c r="G61" i="6" s="1"/>
  <c r="CH76" i="6"/>
  <c r="CG76" i="6"/>
  <c r="CF76" i="6"/>
  <c r="CE76" i="6"/>
  <c r="CD76" i="6"/>
  <c r="CC76" i="6"/>
  <c r="CB76" i="6"/>
  <c r="CA76" i="6"/>
  <c r="BZ76" i="6"/>
  <c r="BY76" i="6"/>
  <c r="BX76" i="6"/>
  <c r="BW76" i="6"/>
  <c r="BV76" i="6"/>
  <c r="BU76" i="6"/>
  <c r="BT76" i="6"/>
  <c r="BS76" i="6"/>
  <c r="BR76" i="6"/>
  <c r="BQ76" i="6"/>
  <c r="BP76" i="6"/>
  <c r="BO76" i="6"/>
  <c r="BN76" i="6"/>
  <c r="BM76" i="6"/>
  <c r="BL76" i="6"/>
  <c r="BK76" i="6"/>
  <c r="BJ76" i="6"/>
  <c r="BI76" i="6"/>
  <c r="BH76" i="6"/>
  <c r="BG76" i="6"/>
  <c r="BF76" i="6"/>
  <c r="BE76" i="6"/>
  <c r="BD76" i="6"/>
  <c r="BC76" i="6"/>
  <c r="BB76" i="6"/>
  <c r="BA76" i="6"/>
  <c r="AZ76" i="6"/>
  <c r="AY76" i="6"/>
  <c r="AX76" i="6"/>
  <c r="AW76" i="6"/>
  <c r="AV76" i="6"/>
  <c r="AU76" i="6"/>
  <c r="AT76" i="6"/>
  <c r="AS76" i="6"/>
  <c r="AR76" i="6"/>
  <c r="AQ76" i="6"/>
  <c r="AP76" i="6"/>
  <c r="AO76" i="6"/>
  <c r="AN76" i="6"/>
  <c r="AM76" i="6"/>
  <c r="AL76" i="6"/>
  <c r="AK76" i="6"/>
  <c r="AJ76" i="6"/>
  <c r="AI76" i="6"/>
  <c r="AH76" i="6"/>
  <c r="AG76" i="6"/>
  <c r="AF76" i="6"/>
  <c r="AE76" i="6"/>
  <c r="AD76" i="6"/>
  <c r="AC76" i="6"/>
  <c r="AB76" i="6"/>
  <c r="AA76" i="6"/>
  <c r="Z76" i="6"/>
  <c r="Y76" i="6"/>
  <c r="X76" i="6"/>
  <c r="W76" i="6"/>
  <c r="V76" i="6"/>
  <c r="T76" i="6"/>
  <c r="S76" i="6"/>
  <c r="R76" i="6"/>
  <c r="Q76" i="6"/>
  <c r="P76" i="6"/>
  <c r="O76" i="6"/>
  <c r="N76" i="6"/>
  <c r="M76" i="6"/>
  <c r="L76" i="6"/>
  <c r="K76" i="6"/>
  <c r="J76" i="6"/>
  <c r="I76" i="6"/>
  <c r="H76" i="6"/>
  <c r="G76" i="6"/>
  <c r="J17" i="6"/>
  <c r="J16" i="6"/>
  <c r="J15" i="6"/>
  <c r="J14" i="6"/>
  <c r="J13" i="6"/>
  <c r="BH73" i="6"/>
  <c r="AU73" i="6"/>
  <c r="AH73" i="6"/>
  <c r="U73" i="6"/>
  <c r="H73" i="6"/>
  <c r="G73" i="6"/>
  <c r="M10" i="6"/>
  <c r="M9" i="6"/>
  <c r="M8" i="6"/>
  <c r="M6" i="6"/>
  <c r="J10" i="6"/>
  <c r="CH62" i="6"/>
  <c r="BU62" i="6"/>
  <c r="BH62" i="6"/>
  <c r="AU62" i="6"/>
  <c r="AH62" i="6"/>
  <c r="AH61" i="6" s="1"/>
  <c r="J7" i="6"/>
  <c r="J6" i="6"/>
  <c r="I37" i="6"/>
  <c r="CG35" i="6"/>
  <c r="CF35" i="6"/>
  <c r="CE35" i="6"/>
  <c r="CD35" i="6"/>
  <c r="CC35" i="6"/>
  <c r="CB35" i="6"/>
  <c r="CA35" i="6"/>
  <c r="BZ35" i="6"/>
  <c r="BY35" i="6"/>
  <c r="BX35" i="6"/>
  <c r="BW35" i="6"/>
  <c r="BV35" i="6"/>
  <c r="BT35" i="6"/>
  <c r="BS35" i="6"/>
  <c r="BR35" i="6"/>
  <c r="BQ35" i="6"/>
  <c r="BP35" i="6"/>
  <c r="BO35" i="6"/>
  <c r="BN35" i="6"/>
  <c r="BM35" i="6"/>
  <c r="BL35" i="6"/>
  <c r="BK35" i="6"/>
  <c r="BJ35" i="6"/>
  <c r="BI35" i="6"/>
  <c r="BG35" i="6"/>
  <c r="BF35" i="6"/>
  <c r="BE35" i="6"/>
  <c r="BD35" i="6"/>
  <c r="BC35" i="6"/>
  <c r="BB35" i="6"/>
  <c r="BA35" i="6"/>
  <c r="AZ35" i="6"/>
  <c r="AY35" i="6"/>
  <c r="AX35" i="6"/>
  <c r="AW35" i="6"/>
  <c r="AV35" i="6"/>
  <c r="AT35" i="6"/>
  <c r="AS35" i="6"/>
  <c r="AR35" i="6"/>
  <c r="AQ35" i="6"/>
  <c r="AP35" i="6"/>
  <c r="AO35" i="6"/>
  <c r="AN35" i="6"/>
  <c r="AM35" i="6"/>
  <c r="AL35" i="6"/>
  <c r="AK35" i="6"/>
  <c r="AJ35" i="6"/>
  <c r="AI35" i="6"/>
  <c r="AG35" i="6"/>
  <c r="AF35" i="6"/>
  <c r="AE35" i="6"/>
  <c r="AD35" i="6"/>
  <c r="AC35" i="6"/>
  <c r="AB35" i="6"/>
  <c r="AA35" i="6"/>
  <c r="Z35" i="6"/>
  <c r="Y35" i="6"/>
  <c r="X35" i="6"/>
  <c r="W35" i="6"/>
  <c r="V35" i="6"/>
  <c r="T35" i="6"/>
  <c r="S35" i="6"/>
  <c r="R35" i="6"/>
  <c r="Q35" i="6"/>
  <c r="P35" i="6"/>
  <c r="O35" i="6"/>
  <c r="N35" i="6"/>
  <c r="M35" i="6"/>
  <c r="L35" i="6"/>
  <c r="K35" i="6"/>
  <c r="J35" i="6"/>
  <c r="I35" i="6"/>
  <c r="I33" i="6" s="1"/>
  <c r="D12" i="6"/>
  <c r="I23" i="6"/>
  <c r="J23" i="6" s="1"/>
  <c r="I22" i="6"/>
  <c r="J22" i="6" s="1"/>
  <c r="K22" i="6" s="1"/>
  <c r="BW21" i="6"/>
  <c r="BX21" i="6" s="1"/>
  <c r="BR21" i="6"/>
  <c r="BT21" i="6" s="1"/>
  <c r="BP21" i="6"/>
  <c r="BN21" i="6"/>
  <c r="BL21" i="6"/>
  <c r="BK21" i="6"/>
  <c r="BJ21" i="6"/>
  <c r="AW21" i="6"/>
  <c r="AX21" i="6" s="1"/>
  <c r="AK21" i="6"/>
  <c r="AJ21" i="6"/>
  <c r="W21" i="6"/>
  <c r="X21" i="6" s="1"/>
  <c r="I21" i="6"/>
  <c r="I32" i="6" l="1"/>
  <c r="B12" i="5"/>
  <c r="AY21" i="6"/>
  <c r="Y21" i="6"/>
  <c r="BY21" i="6"/>
  <c r="AM21" i="6"/>
  <c r="J8" i="6"/>
  <c r="BM21" i="6"/>
  <c r="K59" i="6"/>
  <c r="K60" i="6" s="1"/>
  <c r="K73" i="6"/>
  <c r="L22" i="6"/>
  <c r="J12" i="6"/>
  <c r="I27" i="6" s="1"/>
  <c r="I47" i="6" s="1"/>
  <c r="M5" i="6"/>
  <c r="I56" i="6" s="1"/>
  <c r="J5" i="6"/>
  <c r="I52" i="6" s="1"/>
  <c r="J21" i="6"/>
  <c r="I73" i="6"/>
  <c r="P4" i="6"/>
  <c r="I59" i="6"/>
  <c r="I62" i="6"/>
  <c r="J62" i="6"/>
  <c r="J61" i="6" s="1"/>
  <c r="K23" i="6"/>
  <c r="J73" i="6"/>
  <c r="H8" i="6"/>
  <c r="J59" i="6"/>
  <c r="J60" i="6" s="1"/>
  <c r="AL21" i="6"/>
  <c r="J9" i="6"/>
  <c r="BU21" i="6"/>
  <c r="AU59" i="6"/>
  <c r="AH59" i="6"/>
  <c r="AH60" i="6" s="1"/>
  <c r="BU59" i="6"/>
  <c r="BH59" i="6"/>
  <c r="G59" i="6"/>
  <c r="G60" i="6" s="1"/>
  <c r="B3" i="5"/>
  <c r="BB216" i="5"/>
  <c r="BB215" i="5"/>
  <c r="BB214" i="5"/>
  <c r="BB213" i="5"/>
  <c r="AZ211" i="5"/>
  <c r="AZ210" i="5"/>
  <c r="AZ209" i="5"/>
  <c r="AX209" i="5"/>
  <c r="AZ208" i="5"/>
  <c r="AX208" i="5"/>
  <c r="AZ207" i="5"/>
  <c r="AX207" i="5"/>
  <c r="AZ206" i="5"/>
  <c r="AX206" i="5"/>
  <c r="AZ205" i="5"/>
  <c r="AX205" i="5"/>
  <c r="AZ204" i="5"/>
  <c r="AX204" i="5"/>
  <c r="AZ203" i="5"/>
  <c r="AX203" i="5"/>
  <c r="AZ202" i="5"/>
  <c r="AX202" i="5"/>
  <c r="AZ201" i="5"/>
  <c r="AX201" i="5"/>
  <c r="AZ200" i="5"/>
  <c r="AX200" i="5"/>
  <c r="AZ199" i="5"/>
  <c r="AX199" i="5"/>
  <c r="AZ198" i="5"/>
  <c r="AX198" i="5"/>
  <c r="AZ197" i="5"/>
  <c r="AX197" i="5"/>
  <c r="AZ196" i="5"/>
  <c r="AX196" i="5"/>
  <c r="AZ195" i="5"/>
  <c r="AX195" i="5"/>
  <c r="AZ194" i="5"/>
  <c r="AX194" i="5"/>
  <c r="AZ193" i="5"/>
  <c r="AX193" i="5"/>
  <c r="AZ192" i="5"/>
  <c r="AX192" i="5"/>
  <c r="AZ191" i="5"/>
  <c r="AX191" i="5"/>
  <c r="J191" i="5"/>
  <c r="AZ190" i="5"/>
  <c r="AX190" i="5"/>
  <c r="J190" i="5"/>
  <c r="AZ189" i="5"/>
  <c r="AX189" i="5"/>
  <c r="J189" i="5"/>
  <c r="AZ188" i="5"/>
  <c r="AX188" i="5"/>
  <c r="J188" i="5"/>
  <c r="AZ187" i="5"/>
  <c r="AX187" i="5"/>
  <c r="J187" i="5"/>
  <c r="AZ186" i="5"/>
  <c r="AX186" i="5"/>
  <c r="J186" i="5"/>
  <c r="AZ185" i="5"/>
  <c r="AX185" i="5"/>
  <c r="J185" i="5"/>
  <c r="AZ184" i="5"/>
  <c r="AX184" i="5"/>
  <c r="J184" i="5"/>
  <c r="AZ183" i="5"/>
  <c r="AX183" i="5"/>
  <c r="J183" i="5"/>
  <c r="AZ182" i="5"/>
  <c r="AX182" i="5"/>
  <c r="J182" i="5"/>
  <c r="AZ181" i="5"/>
  <c r="AX181" i="5"/>
  <c r="J181" i="5"/>
  <c r="AZ180" i="5"/>
  <c r="AX180" i="5"/>
  <c r="J180" i="5"/>
  <c r="AZ179" i="5"/>
  <c r="AX179" i="5"/>
  <c r="J179" i="5"/>
  <c r="AZ178" i="5"/>
  <c r="AX178" i="5"/>
  <c r="J178" i="5"/>
  <c r="AZ177" i="5"/>
  <c r="AX177" i="5"/>
  <c r="J177" i="5"/>
  <c r="AZ176" i="5"/>
  <c r="AX176" i="5"/>
  <c r="J176" i="5"/>
  <c r="AZ175" i="5"/>
  <c r="AX175" i="5"/>
  <c r="J175" i="5"/>
  <c r="AZ174" i="5"/>
  <c r="AX174" i="5"/>
  <c r="J174" i="5"/>
  <c r="AZ173" i="5"/>
  <c r="AX173" i="5"/>
  <c r="J173" i="5"/>
  <c r="AZ172" i="5"/>
  <c r="AX172" i="5"/>
  <c r="J172" i="5"/>
  <c r="AZ171" i="5"/>
  <c r="AX171" i="5"/>
  <c r="J171" i="5"/>
  <c r="AZ170" i="5"/>
  <c r="AX170" i="5"/>
  <c r="J170" i="5"/>
  <c r="AZ169" i="5"/>
  <c r="AX169" i="5"/>
  <c r="J169" i="5"/>
  <c r="AZ168" i="5"/>
  <c r="AX168" i="5"/>
  <c r="J168" i="5"/>
  <c r="AZ167" i="5"/>
  <c r="AX167" i="5"/>
  <c r="J167" i="5"/>
  <c r="AZ166" i="5"/>
  <c r="AX166" i="5"/>
  <c r="J166" i="5"/>
  <c r="AZ165" i="5"/>
  <c r="AX165" i="5"/>
  <c r="J165" i="5"/>
  <c r="AZ164" i="5"/>
  <c r="AX164" i="5"/>
  <c r="J164" i="5"/>
  <c r="AZ163" i="5"/>
  <c r="AX163" i="5"/>
  <c r="J163" i="5"/>
  <c r="AZ162" i="5"/>
  <c r="AX162" i="5"/>
  <c r="J162" i="5"/>
  <c r="AZ161" i="5"/>
  <c r="AX161" i="5"/>
  <c r="J161" i="5"/>
  <c r="AZ160" i="5"/>
  <c r="AX160" i="5"/>
  <c r="J160" i="5"/>
  <c r="AZ159" i="5"/>
  <c r="AX159" i="5"/>
  <c r="J159" i="5"/>
  <c r="AZ158" i="5"/>
  <c r="AX158" i="5"/>
  <c r="J158" i="5"/>
  <c r="AZ157" i="5"/>
  <c r="AX157" i="5"/>
  <c r="J157" i="5"/>
  <c r="AZ156" i="5"/>
  <c r="AX156" i="5"/>
  <c r="J156" i="5"/>
  <c r="AZ155" i="5"/>
  <c r="AX155" i="5"/>
  <c r="J155" i="5"/>
  <c r="AZ154" i="5"/>
  <c r="AX154" i="5"/>
  <c r="J154" i="5"/>
  <c r="AZ153" i="5"/>
  <c r="AX153" i="5"/>
  <c r="J153" i="5"/>
  <c r="AZ152" i="5"/>
  <c r="AX152" i="5"/>
  <c r="J152" i="5"/>
  <c r="AZ151" i="5"/>
  <c r="AX151" i="5"/>
  <c r="J151" i="5"/>
  <c r="AZ150" i="5"/>
  <c r="AX150" i="5"/>
  <c r="J150" i="5"/>
  <c r="AZ149" i="5"/>
  <c r="AX149" i="5"/>
  <c r="J149" i="5"/>
  <c r="AZ148" i="5"/>
  <c r="AX148" i="5"/>
  <c r="J148" i="5"/>
  <c r="AZ147" i="5"/>
  <c r="AX147" i="5"/>
  <c r="J147" i="5"/>
  <c r="AZ146" i="5"/>
  <c r="AX146" i="5"/>
  <c r="J146" i="5"/>
  <c r="AZ145" i="5"/>
  <c r="AX145" i="5"/>
  <c r="J145" i="5"/>
  <c r="AZ144" i="5"/>
  <c r="AX144" i="5"/>
  <c r="J144" i="5"/>
  <c r="AZ143" i="5"/>
  <c r="AX143" i="5"/>
  <c r="J143" i="5"/>
  <c r="AZ142" i="5"/>
  <c r="AX142" i="5"/>
  <c r="J142" i="5"/>
  <c r="AZ141" i="5"/>
  <c r="AX141" i="5"/>
  <c r="J141" i="5"/>
  <c r="AZ140" i="5"/>
  <c r="AX140" i="5"/>
  <c r="J140" i="5"/>
  <c r="AZ139" i="5"/>
  <c r="AX139" i="5"/>
  <c r="J139" i="5"/>
  <c r="AZ138" i="5"/>
  <c r="AX138" i="5"/>
  <c r="J138" i="5"/>
  <c r="AZ137" i="5"/>
  <c r="AX137" i="5"/>
  <c r="J137" i="5"/>
  <c r="AZ136" i="5"/>
  <c r="AX136" i="5"/>
  <c r="J136" i="5"/>
  <c r="AZ135" i="5"/>
  <c r="AX135" i="5"/>
  <c r="J135" i="5"/>
  <c r="AZ134" i="5"/>
  <c r="AX134" i="5"/>
  <c r="J134" i="5"/>
  <c r="AZ133" i="5"/>
  <c r="AX133" i="5"/>
  <c r="J133" i="5"/>
  <c r="AZ132" i="5"/>
  <c r="AX132" i="5"/>
  <c r="J132" i="5"/>
  <c r="AZ131" i="5"/>
  <c r="AX131" i="5"/>
  <c r="J131" i="5"/>
  <c r="AZ130" i="5"/>
  <c r="AX130" i="5"/>
  <c r="J130" i="5"/>
  <c r="AZ129" i="5"/>
  <c r="AX129" i="5"/>
  <c r="J129" i="5"/>
  <c r="AZ128" i="5"/>
  <c r="AX128" i="5"/>
  <c r="J128" i="5"/>
  <c r="AZ127" i="5"/>
  <c r="AX127" i="5"/>
  <c r="J127" i="5"/>
  <c r="AZ126" i="5"/>
  <c r="AX126" i="5"/>
  <c r="J126" i="5"/>
  <c r="AZ125" i="5"/>
  <c r="AX125" i="5"/>
  <c r="J125" i="5"/>
  <c r="AZ124" i="5"/>
  <c r="AX124" i="5"/>
  <c r="J124" i="5"/>
  <c r="AZ123" i="5"/>
  <c r="AX123" i="5"/>
  <c r="J123" i="5"/>
  <c r="AZ122" i="5"/>
  <c r="AX122" i="5"/>
  <c r="J122" i="5"/>
  <c r="AZ121" i="5"/>
  <c r="AX121" i="5"/>
  <c r="J121" i="5"/>
  <c r="AZ120" i="5"/>
  <c r="AX120" i="5"/>
  <c r="J120" i="5"/>
  <c r="AZ119" i="5"/>
  <c r="AX119" i="5"/>
  <c r="J119" i="5"/>
  <c r="AZ118" i="5"/>
  <c r="AX118" i="5"/>
  <c r="J118" i="5"/>
  <c r="AZ117" i="5"/>
  <c r="AX117" i="5"/>
  <c r="J117" i="5"/>
  <c r="AZ116" i="5"/>
  <c r="AX116" i="5"/>
  <c r="J116" i="5"/>
  <c r="AZ115" i="5"/>
  <c r="AX115" i="5"/>
  <c r="J115" i="5"/>
  <c r="AZ114" i="5"/>
  <c r="AX114" i="5"/>
  <c r="J114" i="5"/>
  <c r="AZ113" i="5"/>
  <c r="AX113" i="5"/>
  <c r="J113" i="5"/>
  <c r="AZ112" i="5"/>
  <c r="AX112" i="5"/>
  <c r="J112" i="5"/>
  <c r="AZ111" i="5"/>
  <c r="AX111" i="5"/>
  <c r="J111" i="5"/>
  <c r="AZ110" i="5"/>
  <c r="AX110" i="5"/>
  <c r="J110" i="5"/>
  <c r="AZ109" i="5"/>
  <c r="AX109" i="5"/>
  <c r="J109" i="5"/>
  <c r="AZ108" i="5"/>
  <c r="AX108" i="5"/>
  <c r="J108" i="5"/>
  <c r="AZ107" i="5"/>
  <c r="AX107" i="5"/>
  <c r="J107" i="5"/>
  <c r="AZ106" i="5"/>
  <c r="AX106" i="5"/>
  <c r="J106" i="5"/>
  <c r="AZ105" i="5"/>
  <c r="AX105" i="5"/>
  <c r="J105" i="5"/>
  <c r="AZ104" i="5"/>
  <c r="AX104" i="5"/>
  <c r="J104" i="5"/>
  <c r="AZ103" i="5"/>
  <c r="AX103" i="5"/>
  <c r="J103" i="5"/>
  <c r="AZ102" i="5"/>
  <c r="AX102" i="5"/>
  <c r="J102" i="5"/>
  <c r="AZ101" i="5"/>
  <c r="AX101" i="5"/>
  <c r="J101" i="5"/>
  <c r="AZ100" i="5"/>
  <c r="AX100" i="5"/>
  <c r="J100" i="5"/>
  <c r="AZ99" i="5"/>
  <c r="AX99" i="5"/>
  <c r="J99" i="5"/>
  <c r="AZ98" i="5"/>
  <c r="AX98" i="5"/>
  <c r="J98" i="5"/>
  <c r="AZ97" i="5"/>
  <c r="AX97" i="5"/>
  <c r="J97" i="5"/>
  <c r="AZ96" i="5"/>
  <c r="AX96" i="5"/>
  <c r="J96" i="5"/>
  <c r="AZ95" i="5"/>
  <c r="AX95" i="5"/>
  <c r="J95" i="5"/>
  <c r="AZ94" i="5"/>
  <c r="AX94" i="5"/>
  <c r="J94" i="5"/>
  <c r="AZ93" i="5"/>
  <c r="AX93" i="5"/>
  <c r="J93" i="5"/>
  <c r="AZ92" i="5"/>
  <c r="AX92" i="5"/>
  <c r="J92" i="5"/>
  <c r="AZ91" i="5"/>
  <c r="AX91" i="5"/>
  <c r="J91" i="5"/>
  <c r="AZ90" i="5"/>
  <c r="AX90" i="5"/>
  <c r="J90" i="5"/>
  <c r="AZ89" i="5"/>
  <c r="AX89" i="5"/>
  <c r="J89" i="5"/>
  <c r="AZ88" i="5"/>
  <c r="AX88" i="5"/>
  <c r="J88" i="5"/>
  <c r="AZ87" i="5"/>
  <c r="AX87" i="5"/>
  <c r="J87" i="5"/>
  <c r="AZ86" i="5"/>
  <c r="AX86" i="5"/>
  <c r="J86" i="5"/>
  <c r="AZ85" i="5"/>
  <c r="AX85" i="5"/>
  <c r="J85" i="5"/>
  <c r="AZ84" i="5"/>
  <c r="AX84" i="5"/>
  <c r="J84" i="5"/>
  <c r="AZ83" i="5"/>
  <c r="AX83" i="5"/>
  <c r="J83" i="5"/>
  <c r="AZ82" i="5"/>
  <c r="AX82" i="5"/>
  <c r="J82" i="5"/>
  <c r="AZ81" i="5"/>
  <c r="AX81" i="5"/>
  <c r="J81" i="5"/>
  <c r="AZ80" i="5"/>
  <c r="AX80" i="5"/>
  <c r="J80" i="5"/>
  <c r="AZ79" i="5"/>
  <c r="AX79" i="5"/>
  <c r="J79" i="5"/>
  <c r="AZ78" i="5"/>
  <c r="AX78" i="5"/>
  <c r="J78" i="5"/>
  <c r="AZ77" i="5"/>
  <c r="AX77" i="5"/>
  <c r="J77" i="5"/>
  <c r="AZ76" i="5"/>
  <c r="AX76" i="5"/>
  <c r="J76" i="5"/>
  <c r="AZ75" i="5"/>
  <c r="AX75" i="5"/>
  <c r="J75" i="5"/>
  <c r="AZ74" i="5"/>
  <c r="AX74" i="5"/>
  <c r="J74" i="5"/>
  <c r="AZ73" i="5"/>
  <c r="AX73" i="5"/>
  <c r="J73" i="5"/>
  <c r="AZ72" i="5"/>
  <c r="AX72" i="5"/>
  <c r="J72" i="5"/>
  <c r="AZ71" i="5"/>
  <c r="AX71" i="5"/>
  <c r="J71" i="5"/>
  <c r="AZ70" i="5"/>
  <c r="AX70" i="5"/>
  <c r="J70" i="5"/>
  <c r="AZ69" i="5"/>
  <c r="AX69" i="5"/>
  <c r="J69" i="5"/>
  <c r="AZ68" i="5"/>
  <c r="AX68" i="5"/>
  <c r="J68" i="5"/>
  <c r="AZ67" i="5"/>
  <c r="AX67" i="5"/>
  <c r="J67" i="5"/>
  <c r="AZ66" i="5"/>
  <c r="AX66" i="5"/>
  <c r="J66" i="5"/>
  <c r="AZ65" i="5"/>
  <c r="AX65" i="5"/>
  <c r="J65" i="5"/>
  <c r="AZ64" i="5"/>
  <c r="AX64" i="5"/>
  <c r="J64" i="5"/>
  <c r="AZ63" i="5"/>
  <c r="AX63" i="5"/>
  <c r="J63" i="5"/>
  <c r="AZ62" i="5"/>
  <c r="AX62" i="5"/>
  <c r="J62" i="5"/>
  <c r="AZ61" i="5"/>
  <c r="AX61" i="5"/>
  <c r="J61" i="5"/>
  <c r="AZ60" i="5"/>
  <c r="AX60" i="5"/>
  <c r="J60" i="5"/>
  <c r="AZ59" i="5"/>
  <c r="AX59" i="5"/>
  <c r="J59" i="5"/>
  <c r="AZ58" i="5"/>
  <c r="AX58" i="5"/>
  <c r="J58" i="5"/>
  <c r="AZ57" i="5"/>
  <c r="AX57" i="5"/>
  <c r="J57" i="5"/>
  <c r="AZ56" i="5"/>
  <c r="AX56" i="5"/>
  <c r="J56" i="5"/>
  <c r="AZ55" i="5"/>
  <c r="AX55" i="5"/>
  <c r="J55" i="5"/>
  <c r="AZ54" i="5"/>
  <c r="AX54" i="5"/>
  <c r="J54" i="5"/>
  <c r="AZ53" i="5"/>
  <c r="AX53" i="5"/>
  <c r="J53" i="5"/>
  <c r="AZ52" i="5"/>
  <c r="AX52" i="5"/>
  <c r="J52" i="5"/>
  <c r="AZ51" i="5"/>
  <c r="AX51" i="5"/>
  <c r="J51" i="5"/>
  <c r="AZ50" i="5"/>
  <c r="AX50" i="5"/>
  <c r="J50" i="5"/>
  <c r="AZ49" i="5"/>
  <c r="AX49" i="5"/>
  <c r="J49" i="5"/>
  <c r="AZ48" i="5"/>
  <c r="AX48" i="5"/>
  <c r="J48" i="5"/>
  <c r="AZ47" i="5"/>
  <c r="AX47" i="5"/>
  <c r="J47" i="5"/>
  <c r="AZ46" i="5"/>
  <c r="AX46" i="5"/>
  <c r="J46" i="5"/>
  <c r="AZ45" i="5"/>
  <c r="AX45" i="5"/>
  <c r="J45" i="5"/>
  <c r="AZ44" i="5"/>
  <c r="AX44" i="5"/>
  <c r="J44" i="5"/>
  <c r="AZ43" i="5"/>
  <c r="AX43" i="5"/>
  <c r="J43" i="5"/>
  <c r="AZ42" i="5"/>
  <c r="AX42" i="5"/>
  <c r="J42" i="5"/>
  <c r="AZ41" i="5"/>
  <c r="AX41" i="5"/>
  <c r="J41" i="5"/>
  <c r="AZ40" i="5"/>
  <c r="AX40" i="5"/>
  <c r="J40" i="5"/>
  <c r="AZ39" i="5"/>
  <c r="AX39" i="5"/>
  <c r="J39" i="5"/>
  <c r="AZ38" i="5"/>
  <c r="AX38" i="5"/>
  <c r="J38" i="5"/>
  <c r="AZ37" i="5"/>
  <c r="AX37" i="5"/>
  <c r="J37" i="5"/>
  <c r="AZ36" i="5"/>
  <c r="AX36" i="5"/>
  <c r="J36" i="5"/>
  <c r="AZ35" i="5"/>
  <c r="AX35" i="5"/>
  <c r="J35" i="5"/>
  <c r="AZ34" i="5"/>
  <c r="AX34" i="5"/>
  <c r="J34" i="5"/>
  <c r="AZ33" i="5"/>
  <c r="AX33" i="5"/>
  <c r="J33" i="5"/>
  <c r="AZ32" i="5"/>
  <c r="AX32" i="5"/>
  <c r="J32" i="5"/>
  <c r="AZ31" i="5"/>
  <c r="AX31" i="5"/>
  <c r="J31" i="5"/>
  <c r="AZ30" i="5"/>
  <c r="AX30" i="5"/>
  <c r="J30" i="5"/>
  <c r="AZ29" i="5"/>
  <c r="AX29" i="5"/>
  <c r="J29" i="5"/>
  <c r="AZ28" i="5"/>
  <c r="AX28" i="5"/>
  <c r="J28" i="5"/>
  <c r="AZ27" i="5"/>
  <c r="AX27" i="5"/>
  <c r="J27" i="5"/>
  <c r="AZ26" i="5"/>
  <c r="AX26" i="5"/>
  <c r="J26" i="5"/>
  <c r="AZ25" i="5"/>
  <c r="AX25" i="5"/>
  <c r="J25" i="5"/>
  <c r="AZ24" i="5"/>
  <c r="AX24" i="5"/>
  <c r="J24" i="5"/>
  <c r="AZ23" i="5"/>
  <c r="AX23" i="5"/>
  <c r="J23" i="5"/>
  <c r="AZ22" i="5"/>
  <c r="AX22" i="5"/>
  <c r="J22" i="5"/>
  <c r="AZ21" i="5"/>
  <c r="AX21" i="5"/>
  <c r="J21" i="5"/>
  <c r="AZ20" i="5"/>
  <c r="AX20" i="5"/>
  <c r="J20" i="5"/>
  <c r="AZ19" i="5"/>
  <c r="AX19" i="5"/>
  <c r="J19" i="5"/>
  <c r="AZ18" i="5"/>
  <c r="AX18" i="5"/>
  <c r="J18" i="5"/>
  <c r="AZ17" i="5"/>
  <c r="AX17" i="5"/>
  <c r="J17" i="5"/>
  <c r="AZ16" i="5"/>
  <c r="AX16" i="5"/>
  <c r="J16" i="5"/>
  <c r="AX15" i="5"/>
  <c r="J15" i="5"/>
  <c r="AX14" i="5"/>
  <c r="J14" i="5"/>
  <c r="J13" i="5"/>
  <c r="J12" i="5"/>
  <c r="AR10" i="5"/>
  <c r="AQ10" i="5"/>
  <c r="AP10" i="5"/>
  <c r="AO10" i="5"/>
  <c r="AN10" i="5"/>
  <c r="AM10" i="5"/>
  <c r="AL10" i="5"/>
  <c r="AK10" i="5"/>
  <c r="AJ10" i="5"/>
  <c r="AI10" i="5"/>
  <c r="AH10" i="5"/>
  <c r="BA11" i="5" s="1"/>
  <c r="AG10" i="5"/>
  <c r="AF10" i="5"/>
  <c r="AY11" i="5" s="1"/>
  <c r="AE10" i="5"/>
  <c r="AD10" i="5"/>
  <c r="AW11" i="5" s="1"/>
  <c r="AC10" i="5"/>
  <c r="AV11" i="5" s="1"/>
  <c r="AV13" i="5" s="1"/>
  <c r="AV14" i="5" s="1"/>
  <c r="AV15" i="5" s="1"/>
  <c r="AV16" i="5" s="1"/>
  <c r="AV17" i="5" s="1"/>
  <c r="AV18" i="5" s="1"/>
  <c r="AV19" i="5" s="1"/>
  <c r="AV20" i="5" s="1"/>
  <c r="AV21" i="5" s="1"/>
  <c r="AV22" i="5" s="1"/>
  <c r="AV23" i="5" s="1"/>
  <c r="AV24" i="5" s="1"/>
  <c r="AV25" i="5" s="1"/>
  <c r="AV26" i="5" s="1"/>
  <c r="AV27" i="5" s="1"/>
  <c r="AV28" i="5" s="1"/>
  <c r="AV29" i="5" s="1"/>
  <c r="AV30" i="5" s="1"/>
  <c r="AV31" i="5" s="1"/>
  <c r="AV32" i="5" s="1"/>
  <c r="AV33" i="5" s="1"/>
  <c r="AV34" i="5" s="1"/>
  <c r="AV35" i="5" s="1"/>
  <c r="AV36" i="5" s="1"/>
  <c r="AV37" i="5" s="1"/>
  <c r="AV38" i="5" s="1"/>
  <c r="AV39" i="5" s="1"/>
  <c r="AV40" i="5" s="1"/>
  <c r="AV41" i="5" s="1"/>
  <c r="AV42" i="5" s="1"/>
  <c r="AV43" i="5" s="1"/>
  <c r="AV44" i="5" s="1"/>
  <c r="AV45" i="5" s="1"/>
  <c r="AV46" i="5" s="1"/>
  <c r="AV47" i="5" s="1"/>
  <c r="AV48" i="5" s="1"/>
  <c r="AV49" i="5" s="1"/>
  <c r="AV50" i="5" s="1"/>
  <c r="AV51" i="5" s="1"/>
  <c r="AV52" i="5" s="1"/>
  <c r="AV53" i="5" s="1"/>
  <c r="AV54" i="5" s="1"/>
  <c r="AV55" i="5" s="1"/>
  <c r="AV56" i="5" s="1"/>
  <c r="AV57" i="5" s="1"/>
  <c r="AV58" i="5" s="1"/>
  <c r="AV59" i="5" s="1"/>
  <c r="AV60" i="5" s="1"/>
  <c r="AV61" i="5" s="1"/>
  <c r="AV62" i="5" s="1"/>
  <c r="AV63" i="5" s="1"/>
  <c r="AV64" i="5" s="1"/>
  <c r="AV65" i="5" s="1"/>
  <c r="AV66" i="5" s="1"/>
  <c r="AV67" i="5" s="1"/>
  <c r="AV68" i="5" s="1"/>
  <c r="AV69" i="5" s="1"/>
  <c r="AV70" i="5" s="1"/>
  <c r="AV71" i="5" s="1"/>
  <c r="AV72" i="5" s="1"/>
  <c r="AV73" i="5" s="1"/>
  <c r="AV74" i="5" s="1"/>
  <c r="AV75" i="5" s="1"/>
  <c r="AV76" i="5" s="1"/>
  <c r="AV77" i="5" s="1"/>
  <c r="AV78" i="5" s="1"/>
  <c r="AV79" i="5" s="1"/>
  <c r="AV80" i="5" s="1"/>
  <c r="AV81" i="5" s="1"/>
  <c r="AV82" i="5" s="1"/>
  <c r="AV83" i="5" s="1"/>
  <c r="AV84" i="5" s="1"/>
  <c r="AV85" i="5" s="1"/>
  <c r="AV86" i="5" s="1"/>
  <c r="AV87" i="5" s="1"/>
  <c r="AV88" i="5" s="1"/>
  <c r="AV89" i="5" s="1"/>
  <c r="AV90" i="5" s="1"/>
  <c r="AV91" i="5" s="1"/>
  <c r="AV92" i="5" s="1"/>
  <c r="AV93" i="5" s="1"/>
  <c r="AV94" i="5" s="1"/>
  <c r="AV95" i="5" s="1"/>
  <c r="AV96" i="5" s="1"/>
  <c r="AV97" i="5" s="1"/>
  <c r="AV98" i="5" s="1"/>
  <c r="AV99" i="5" s="1"/>
  <c r="AV100" i="5" s="1"/>
  <c r="AV101" i="5" s="1"/>
  <c r="AV102" i="5" s="1"/>
  <c r="AV103" i="5" s="1"/>
  <c r="AV104" i="5" s="1"/>
  <c r="AV105" i="5" s="1"/>
  <c r="AV106" i="5" s="1"/>
  <c r="AV107" i="5" s="1"/>
  <c r="AV108" i="5" s="1"/>
  <c r="AV109" i="5" s="1"/>
  <c r="AV110" i="5" s="1"/>
  <c r="AV111" i="5" s="1"/>
  <c r="AV112" i="5" s="1"/>
  <c r="AV113" i="5" s="1"/>
  <c r="AV114" i="5" s="1"/>
  <c r="AV115" i="5" s="1"/>
  <c r="AV116" i="5" s="1"/>
  <c r="AV117" i="5" s="1"/>
  <c r="AV118" i="5" s="1"/>
  <c r="AV119" i="5" s="1"/>
  <c r="AV120" i="5" s="1"/>
  <c r="AV121" i="5" s="1"/>
  <c r="AV122" i="5" s="1"/>
  <c r="AV123" i="5" s="1"/>
  <c r="AV124" i="5" s="1"/>
  <c r="AV125" i="5" s="1"/>
  <c r="AV126" i="5" s="1"/>
  <c r="AV127" i="5" s="1"/>
  <c r="AV128" i="5" s="1"/>
  <c r="AV129" i="5" s="1"/>
  <c r="AV130" i="5" s="1"/>
  <c r="AV131" i="5" s="1"/>
  <c r="AV132" i="5" s="1"/>
  <c r="AV133" i="5" s="1"/>
  <c r="AV134" i="5" s="1"/>
  <c r="AV135" i="5" s="1"/>
  <c r="AV136" i="5" s="1"/>
  <c r="AV137" i="5" s="1"/>
  <c r="AV138" i="5" s="1"/>
  <c r="AV139" i="5" s="1"/>
  <c r="AV140" i="5" s="1"/>
  <c r="AV141" i="5" s="1"/>
  <c r="AV142" i="5" s="1"/>
  <c r="AV143" i="5" s="1"/>
  <c r="AV144" i="5" s="1"/>
  <c r="AV145" i="5" s="1"/>
  <c r="AV146" i="5" s="1"/>
  <c r="AV147" i="5" s="1"/>
  <c r="AV148" i="5" s="1"/>
  <c r="AV149" i="5" s="1"/>
  <c r="AV150" i="5" s="1"/>
  <c r="AV151" i="5" s="1"/>
  <c r="AV152" i="5" s="1"/>
  <c r="AV153" i="5" s="1"/>
  <c r="AV154" i="5" s="1"/>
  <c r="AV155" i="5" s="1"/>
  <c r="AV156" i="5" s="1"/>
  <c r="AV157" i="5" s="1"/>
  <c r="AV158" i="5" s="1"/>
  <c r="AV159" i="5" s="1"/>
  <c r="AV160" i="5" s="1"/>
  <c r="AV161" i="5" s="1"/>
  <c r="AV162" i="5" s="1"/>
  <c r="AV163" i="5" s="1"/>
  <c r="AV164" i="5" s="1"/>
  <c r="AV165" i="5" s="1"/>
  <c r="AV166" i="5" s="1"/>
  <c r="AV167" i="5" s="1"/>
  <c r="AV168" i="5" s="1"/>
  <c r="AV169" i="5" s="1"/>
  <c r="AV170" i="5" s="1"/>
  <c r="AV171" i="5" s="1"/>
  <c r="AV172" i="5" s="1"/>
  <c r="AV173" i="5" s="1"/>
  <c r="AV174" i="5" s="1"/>
  <c r="AV175" i="5" s="1"/>
  <c r="AV176" i="5" s="1"/>
  <c r="AV177" i="5" s="1"/>
  <c r="AV178" i="5" s="1"/>
  <c r="AV179" i="5" s="1"/>
  <c r="AV180" i="5" s="1"/>
  <c r="AV181" i="5" s="1"/>
  <c r="AV182" i="5" s="1"/>
  <c r="AV183" i="5" s="1"/>
  <c r="AV184" i="5" s="1"/>
  <c r="AV185" i="5" s="1"/>
  <c r="AV186" i="5" s="1"/>
  <c r="AV187" i="5" s="1"/>
  <c r="AV188" i="5" s="1"/>
  <c r="AV189" i="5" s="1"/>
  <c r="AV190" i="5" s="1"/>
  <c r="AV191" i="5" s="1"/>
  <c r="AV192" i="5" s="1"/>
  <c r="AV193" i="5" s="1"/>
  <c r="AV194" i="5" s="1"/>
  <c r="AV195" i="5" s="1"/>
  <c r="AV196" i="5" s="1"/>
  <c r="AV197" i="5" s="1"/>
  <c r="AV198" i="5" s="1"/>
  <c r="AV199" i="5" s="1"/>
  <c r="AV200" i="5" s="1"/>
  <c r="AV201" i="5" s="1"/>
  <c r="AV202" i="5" s="1"/>
  <c r="AV203" i="5" s="1"/>
  <c r="AV204" i="5" s="1"/>
  <c r="AV205" i="5" s="1"/>
  <c r="AV206" i="5" s="1"/>
  <c r="AV207" i="5" s="1"/>
  <c r="AV208" i="5" s="1"/>
  <c r="I60" i="6" l="1"/>
  <c r="I61" i="6"/>
  <c r="I28" i="6"/>
  <c r="I48" i="6" s="1"/>
  <c r="I25" i="6"/>
  <c r="I41" i="6" s="1"/>
  <c r="I26" i="6"/>
  <c r="I42" i="6" s="1"/>
  <c r="AO21" i="6"/>
  <c r="AU60" i="6"/>
  <c r="AU61" i="6"/>
  <c r="BZ21" i="6"/>
  <c r="G64" i="6"/>
  <c r="K62" i="6"/>
  <c r="K61" i="6" s="1"/>
  <c r="L23" i="6"/>
  <c r="BO21" i="6"/>
  <c r="BH61" i="6"/>
  <c r="BH60" i="6"/>
  <c r="J56" i="6"/>
  <c r="J52" i="6"/>
  <c r="J28" i="6"/>
  <c r="J27" i="6"/>
  <c r="J26" i="6"/>
  <c r="J25" i="6"/>
  <c r="K21" i="6"/>
  <c r="Z21" i="6"/>
  <c r="AN21" i="6"/>
  <c r="BU61" i="6"/>
  <c r="BU60" i="6"/>
  <c r="L73" i="6"/>
  <c r="L59" i="6"/>
  <c r="L60" i="6" s="1"/>
  <c r="M22" i="6"/>
  <c r="AZ21" i="6"/>
  <c r="E42" i="5"/>
  <c r="Z57" i="5" s="1"/>
  <c r="F12" i="5"/>
  <c r="E24" i="5"/>
  <c r="Z39" i="5" s="1"/>
  <c r="E26" i="5"/>
  <c r="Q32" i="5" s="1"/>
  <c r="E28" i="5"/>
  <c r="Z43" i="5" s="1"/>
  <c r="E18" i="5"/>
  <c r="V29" i="5" s="1"/>
  <c r="E44" i="5"/>
  <c r="O48" i="5" s="1"/>
  <c r="E13" i="5"/>
  <c r="D16" i="5"/>
  <c r="E38" i="5"/>
  <c r="V49" i="5" s="1"/>
  <c r="E23" i="5"/>
  <c r="P28" i="5" s="1"/>
  <c r="E36" i="5"/>
  <c r="L37" i="5" s="1"/>
  <c r="E14" i="5"/>
  <c r="E21" i="5"/>
  <c r="R28" i="5" s="1"/>
  <c r="E46" i="5"/>
  <c r="V57" i="5" s="1"/>
  <c r="X55" i="5"/>
  <c r="AY205" i="5"/>
  <c r="AY198" i="5"/>
  <c r="AY197" i="5"/>
  <c r="AY206" i="5"/>
  <c r="AY204" i="5"/>
  <c r="AY199" i="5"/>
  <c r="AY196" i="5"/>
  <c r="AY191" i="5"/>
  <c r="AY209" i="5"/>
  <c r="AY208" i="5"/>
  <c r="AY210" i="5"/>
  <c r="AY187" i="5"/>
  <c r="AY200" i="5"/>
  <c r="AY188" i="5"/>
  <c r="AY189" i="5"/>
  <c r="AY203" i="5"/>
  <c r="AY190" i="5"/>
  <c r="AY207" i="5"/>
  <c r="AY202" i="5"/>
  <c r="AY183" i="5"/>
  <c r="AY201" i="5"/>
  <c r="AY195" i="5"/>
  <c r="AY192" i="5"/>
  <c r="AY185" i="5"/>
  <c r="AY180" i="5"/>
  <c r="AY172" i="5"/>
  <c r="AY184" i="5"/>
  <c r="AY181" i="5"/>
  <c r="AY173" i="5"/>
  <c r="AY193" i="5"/>
  <c r="AY174" i="5"/>
  <c r="AY175" i="5"/>
  <c r="AY194" i="5"/>
  <c r="AY176" i="5"/>
  <c r="AY182" i="5"/>
  <c r="AY178" i="5"/>
  <c r="AY167" i="5"/>
  <c r="AY186" i="5"/>
  <c r="AY179" i="5"/>
  <c r="AY168" i="5"/>
  <c r="AY160" i="5"/>
  <c r="AY169" i="5"/>
  <c r="AY161" i="5"/>
  <c r="AY177" i="5"/>
  <c r="AY171" i="5"/>
  <c r="AY170" i="5"/>
  <c r="AY162" i="5"/>
  <c r="AY163" i="5"/>
  <c r="AY165" i="5"/>
  <c r="AY164" i="5"/>
  <c r="AY152" i="5"/>
  <c r="AY153" i="5"/>
  <c r="AY154" i="5"/>
  <c r="AY155" i="5"/>
  <c r="AY147" i="5"/>
  <c r="AY156" i="5"/>
  <c r="AY148" i="5"/>
  <c r="AY166" i="5"/>
  <c r="AY158" i="5"/>
  <c r="AY150" i="5"/>
  <c r="AY146" i="5"/>
  <c r="AY140" i="5"/>
  <c r="AY141" i="5"/>
  <c r="AY157" i="5"/>
  <c r="AY149" i="5"/>
  <c r="AY144" i="5"/>
  <c r="AY136" i="5"/>
  <c r="AY145" i="5"/>
  <c r="AY137" i="5"/>
  <c r="AY159" i="5"/>
  <c r="AY142" i="5"/>
  <c r="AY134" i="5"/>
  <c r="AY126" i="5"/>
  <c r="AY118" i="5"/>
  <c r="AY135" i="5"/>
  <c r="AY127" i="5"/>
  <c r="AY119" i="5"/>
  <c r="AY111" i="5"/>
  <c r="AY139" i="5"/>
  <c r="AY128" i="5"/>
  <c r="AY120" i="5"/>
  <c r="AY112" i="5"/>
  <c r="AY143" i="5"/>
  <c r="AY138" i="5"/>
  <c r="AY129" i="5"/>
  <c r="AY121" i="5"/>
  <c r="AY113" i="5"/>
  <c r="AY130" i="5"/>
  <c r="AY122" i="5"/>
  <c r="AY114" i="5"/>
  <c r="AY151" i="5"/>
  <c r="AY132" i="5"/>
  <c r="AY124" i="5"/>
  <c r="AY116" i="5"/>
  <c r="AY106" i="5"/>
  <c r="AY98" i="5"/>
  <c r="AY107" i="5"/>
  <c r="AY99" i="5"/>
  <c r="AY108" i="5"/>
  <c r="AY100" i="5"/>
  <c r="AY92" i="5"/>
  <c r="AY109" i="5"/>
  <c r="AY101" i="5"/>
  <c r="AY110" i="5"/>
  <c r="AY104" i="5"/>
  <c r="AY96" i="5"/>
  <c r="AY131" i="5"/>
  <c r="AY123" i="5"/>
  <c r="AY115" i="5"/>
  <c r="AY105" i="5"/>
  <c r="AY97" i="5"/>
  <c r="AY89" i="5"/>
  <c r="AY91" i="5"/>
  <c r="AY82" i="5"/>
  <c r="AY74" i="5"/>
  <c r="AY83" i="5"/>
  <c r="AY75" i="5"/>
  <c r="AY117" i="5"/>
  <c r="AY103" i="5"/>
  <c r="AY95" i="5"/>
  <c r="AY84" i="5"/>
  <c r="AY76" i="5"/>
  <c r="AY125" i="5"/>
  <c r="AY93" i="5"/>
  <c r="AY85" i="5"/>
  <c r="AY77" i="5"/>
  <c r="AY133" i="5"/>
  <c r="AY86" i="5"/>
  <c r="AY78" i="5"/>
  <c r="AY80" i="5"/>
  <c r="AY72" i="5"/>
  <c r="AY71" i="5"/>
  <c r="AY70" i="5"/>
  <c r="AY88" i="5"/>
  <c r="AY94" i="5"/>
  <c r="AY90" i="5"/>
  <c r="AY68" i="5"/>
  <c r="AY69" i="5"/>
  <c r="AY62" i="5"/>
  <c r="AY54" i="5"/>
  <c r="AY47" i="5"/>
  <c r="AY63" i="5"/>
  <c r="AY55" i="5"/>
  <c r="AY48" i="5"/>
  <c r="AY87" i="5"/>
  <c r="AY79" i="5"/>
  <c r="AY64" i="5"/>
  <c r="AY56" i="5"/>
  <c r="AY46" i="5"/>
  <c r="AY45" i="5"/>
  <c r="AY44" i="5"/>
  <c r="AY43" i="5"/>
  <c r="AY42" i="5"/>
  <c r="AY41" i="5"/>
  <c r="AY40" i="5"/>
  <c r="AY39" i="5"/>
  <c r="AY38" i="5"/>
  <c r="AY37" i="5"/>
  <c r="AY36" i="5"/>
  <c r="AY35" i="5"/>
  <c r="AY34" i="5"/>
  <c r="AY33" i="5"/>
  <c r="AY32" i="5"/>
  <c r="AY31" i="5"/>
  <c r="AY30" i="5"/>
  <c r="AY65" i="5"/>
  <c r="AY57" i="5"/>
  <c r="AY66" i="5"/>
  <c r="AY58" i="5"/>
  <c r="AY49" i="5"/>
  <c r="AY60" i="5"/>
  <c r="AY52" i="5"/>
  <c r="AY102" i="5"/>
  <c r="AY26" i="5"/>
  <c r="AY24" i="5"/>
  <c r="AY21" i="5"/>
  <c r="AY81" i="5"/>
  <c r="AY73" i="5"/>
  <c r="AY23" i="5"/>
  <c r="AY22" i="5"/>
  <c r="AY15" i="5"/>
  <c r="AY27" i="5"/>
  <c r="AY61" i="5"/>
  <c r="AY53" i="5"/>
  <c r="AY29" i="5"/>
  <c r="AY25" i="5"/>
  <c r="AY20" i="5"/>
  <c r="AY17" i="5"/>
  <c r="AY28" i="5"/>
  <c r="AY19" i="5"/>
  <c r="AY18" i="5"/>
  <c r="AY67" i="5"/>
  <c r="AY59" i="5"/>
  <c r="AY51" i="5"/>
  <c r="AY50" i="5"/>
  <c r="AY16" i="5"/>
  <c r="AW207" i="5"/>
  <c r="AW203" i="5"/>
  <c r="AW200" i="5"/>
  <c r="AW195" i="5"/>
  <c r="AW192" i="5"/>
  <c r="AW205" i="5"/>
  <c r="AW198" i="5"/>
  <c r="AW197" i="5"/>
  <c r="AW206" i="5"/>
  <c r="AW208" i="5"/>
  <c r="AW201" i="5"/>
  <c r="AW196" i="5"/>
  <c r="AW191" i="5"/>
  <c r="AW185" i="5"/>
  <c r="AW186" i="5"/>
  <c r="AW187" i="5"/>
  <c r="AW204" i="5"/>
  <c r="AW188" i="5"/>
  <c r="AW189" i="5"/>
  <c r="AW202" i="5"/>
  <c r="AW199" i="5"/>
  <c r="AW183" i="5"/>
  <c r="AW182" i="5"/>
  <c r="AW178" i="5"/>
  <c r="AW179" i="5"/>
  <c r="AW171" i="5"/>
  <c r="AW180" i="5"/>
  <c r="AW172" i="5"/>
  <c r="AW184" i="5"/>
  <c r="AW181" i="5"/>
  <c r="AW173" i="5"/>
  <c r="AW193" i="5"/>
  <c r="AW174" i="5"/>
  <c r="AW194" i="5"/>
  <c r="AW176" i="5"/>
  <c r="AW165" i="5"/>
  <c r="AW175" i="5"/>
  <c r="AW166" i="5"/>
  <c r="AW190" i="5"/>
  <c r="AW167" i="5"/>
  <c r="AW168" i="5"/>
  <c r="AW160" i="5"/>
  <c r="AW169" i="5"/>
  <c r="AW161" i="5"/>
  <c r="AW163" i="5"/>
  <c r="AW158" i="5"/>
  <c r="AW150" i="5"/>
  <c r="AW159" i="5"/>
  <c r="AW151" i="5"/>
  <c r="AW164" i="5"/>
  <c r="AW152" i="5"/>
  <c r="AW177" i="5"/>
  <c r="AW153" i="5"/>
  <c r="AW154" i="5"/>
  <c r="AW170" i="5"/>
  <c r="AW162" i="5"/>
  <c r="AW156" i="5"/>
  <c r="AW148" i="5"/>
  <c r="AW157" i="5"/>
  <c r="AW149" i="5"/>
  <c r="AW144" i="5"/>
  <c r="AW145" i="5"/>
  <c r="AW146" i="5"/>
  <c r="AW138" i="5"/>
  <c r="AW139" i="5"/>
  <c r="AW142" i="5"/>
  <c r="AW143" i="5"/>
  <c r="AW137" i="5"/>
  <c r="AW132" i="5"/>
  <c r="AW124" i="5"/>
  <c r="AW116" i="5"/>
  <c r="AW133" i="5"/>
  <c r="AW125" i="5"/>
  <c r="AW117" i="5"/>
  <c r="AW134" i="5"/>
  <c r="AW126" i="5"/>
  <c r="AW118" i="5"/>
  <c r="AW135" i="5"/>
  <c r="AW127" i="5"/>
  <c r="AW119" i="5"/>
  <c r="AW111" i="5"/>
  <c r="AW128" i="5"/>
  <c r="AW120" i="5"/>
  <c r="AW112" i="5"/>
  <c r="AW130" i="5"/>
  <c r="AW122" i="5"/>
  <c r="AW114" i="5"/>
  <c r="AW110" i="5"/>
  <c r="AW104" i="5"/>
  <c r="AW96" i="5"/>
  <c r="AW131" i="5"/>
  <c r="AW123" i="5"/>
  <c r="AW115" i="5"/>
  <c r="AW105" i="5"/>
  <c r="AW97" i="5"/>
  <c r="AW140" i="5"/>
  <c r="AW106" i="5"/>
  <c r="AW98" i="5"/>
  <c r="AW90" i="5"/>
  <c r="AW147" i="5"/>
  <c r="AW107" i="5"/>
  <c r="AW99" i="5"/>
  <c r="AW155" i="5"/>
  <c r="AW102" i="5"/>
  <c r="AW94" i="5"/>
  <c r="AW136" i="5"/>
  <c r="AW103" i="5"/>
  <c r="AW95" i="5"/>
  <c r="AW80" i="5"/>
  <c r="AW72" i="5"/>
  <c r="AW81" i="5"/>
  <c r="AW73" i="5"/>
  <c r="AW113" i="5"/>
  <c r="AW91" i="5"/>
  <c r="AW82" i="5"/>
  <c r="AW74" i="5"/>
  <c r="AW121" i="5"/>
  <c r="AW89" i="5"/>
  <c r="AW83" i="5"/>
  <c r="AW75" i="5"/>
  <c r="AW129" i="5"/>
  <c r="AW108" i="5"/>
  <c r="AW100" i="5"/>
  <c r="AW84" i="5"/>
  <c r="AW76" i="5"/>
  <c r="AW141" i="5"/>
  <c r="AW109" i="5"/>
  <c r="AW101" i="5"/>
  <c r="AW92" i="5"/>
  <c r="AW86" i="5"/>
  <c r="AW78" i="5"/>
  <c r="AW69" i="5"/>
  <c r="AW87" i="5"/>
  <c r="AW79" i="5"/>
  <c r="AW71" i="5"/>
  <c r="AW93" i="5"/>
  <c r="AW70" i="5"/>
  <c r="AW68" i="5"/>
  <c r="AW60" i="5"/>
  <c r="AW52" i="5"/>
  <c r="AW61" i="5"/>
  <c r="AW53" i="5"/>
  <c r="AW50" i="5"/>
  <c r="AW62" i="5"/>
  <c r="AW54" i="5"/>
  <c r="AW47" i="5"/>
  <c r="AW63" i="5"/>
  <c r="AW55" i="5"/>
  <c r="AW48" i="5"/>
  <c r="AW64" i="5"/>
  <c r="AW56" i="5"/>
  <c r="AW46" i="5"/>
  <c r="AW45" i="5"/>
  <c r="AW44" i="5"/>
  <c r="AW43" i="5"/>
  <c r="AW42" i="5"/>
  <c r="AW41" i="5"/>
  <c r="AW40" i="5"/>
  <c r="AW39" i="5"/>
  <c r="AW38" i="5"/>
  <c r="AW37" i="5"/>
  <c r="AW36" i="5"/>
  <c r="AW35" i="5"/>
  <c r="AW34" i="5"/>
  <c r="AW33" i="5"/>
  <c r="AW32" i="5"/>
  <c r="AW31" i="5"/>
  <c r="AW30" i="5"/>
  <c r="AW29" i="5"/>
  <c r="AW66" i="5"/>
  <c r="AW58" i="5"/>
  <c r="AW49" i="5"/>
  <c r="AW88" i="5"/>
  <c r="AW28" i="5"/>
  <c r="AW19" i="5"/>
  <c r="AW18" i="5"/>
  <c r="AW13" i="5"/>
  <c r="BB13" i="5" s="1"/>
  <c r="AW67" i="5"/>
  <c r="AW59" i="5"/>
  <c r="AW51" i="5"/>
  <c r="AW16" i="5"/>
  <c r="AW15" i="5"/>
  <c r="BB15" i="5" s="1"/>
  <c r="AW26" i="5"/>
  <c r="AW24" i="5"/>
  <c r="AW21" i="5"/>
  <c r="AW27" i="5"/>
  <c r="AW85" i="5"/>
  <c r="AW77" i="5"/>
  <c r="AW65" i="5"/>
  <c r="AW57" i="5"/>
  <c r="AW23" i="5"/>
  <c r="AW22" i="5"/>
  <c r="AW25" i="5"/>
  <c r="AW20" i="5"/>
  <c r="AW17" i="5"/>
  <c r="AW14" i="5"/>
  <c r="BB14" i="5" s="1"/>
  <c r="BA206" i="5"/>
  <c r="BA204" i="5"/>
  <c r="BA199" i="5"/>
  <c r="BA196" i="5"/>
  <c r="BA209" i="5"/>
  <c r="BB209" i="5" s="1"/>
  <c r="BA208" i="5"/>
  <c r="BA202" i="5"/>
  <c r="BA201" i="5"/>
  <c r="BA194" i="5"/>
  <c r="BA193" i="5"/>
  <c r="BA212" i="5"/>
  <c r="BB212" i="5" s="1"/>
  <c r="BA210" i="5"/>
  <c r="BA205" i="5"/>
  <c r="BA189" i="5"/>
  <c r="BA203" i="5"/>
  <c r="BA198" i="5"/>
  <c r="BA190" i="5"/>
  <c r="BA207" i="5"/>
  <c r="BA183" i="5"/>
  <c r="BA184" i="5"/>
  <c r="BA195" i="5"/>
  <c r="BA192" i="5"/>
  <c r="BA185" i="5"/>
  <c r="BA187" i="5"/>
  <c r="BA174" i="5"/>
  <c r="BA175" i="5"/>
  <c r="BA188" i="5"/>
  <c r="BA176" i="5"/>
  <c r="BA177" i="5"/>
  <c r="BA182" i="5"/>
  <c r="BA178" i="5"/>
  <c r="BA200" i="5"/>
  <c r="BA180" i="5"/>
  <c r="BA172" i="5"/>
  <c r="BA211" i="5"/>
  <c r="BA169" i="5"/>
  <c r="BA161" i="5"/>
  <c r="BA197" i="5"/>
  <c r="BA171" i="5"/>
  <c r="BA170" i="5"/>
  <c r="BA162" i="5"/>
  <c r="BA191" i="5"/>
  <c r="BA163" i="5"/>
  <c r="BA164" i="5"/>
  <c r="BA181" i="5"/>
  <c r="BA173" i="5"/>
  <c r="BA165" i="5"/>
  <c r="BA167" i="5"/>
  <c r="BA154" i="5"/>
  <c r="BA168" i="5"/>
  <c r="BA155" i="5"/>
  <c r="BA160" i="5"/>
  <c r="BA156" i="5"/>
  <c r="BA148" i="5"/>
  <c r="BA157" i="5"/>
  <c r="BA149" i="5"/>
  <c r="BA166" i="5"/>
  <c r="BA158" i="5"/>
  <c r="BA150" i="5"/>
  <c r="BA152" i="5"/>
  <c r="BA140" i="5"/>
  <c r="BA141" i="5"/>
  <c r="BA159" i="5"/>
  <c r="BA151" i="5"/>
  <c r="BA147" i="5"/>
  <c r="BA142" i="5"/>
  <c r="BA186" i="5"/>
  <c r="BA179" i="5"/>
  <c r="BA143" i="5"/>
  <c r="BA146" i="5"/>
  <c r="BA138" i="5"/>
  <c r="BA153" i="5"/>
  <c r="BA139" i="5"/>
  <c r="BA128" i="5"/>
  <c r="BA120" i="5"/>
  <c r="BA112" i="5"/>
  <c r="BA129" i="5"/>
  <c r="BA121" i="5"/>
  <c r="BA113" i="5"/>
  <c r="BA130" i="5"/>
  <c r="BA122" i="5"/>
  <c r="BA114" i="5"/>
  <c r="BA131" i="5"/>
  <c r="BA123" i="5"/>
  <c r="BA115" i="5"/>
  <c r="BA136" i="5"/>
  <c r="BA132" i="5"/>
  <c r="BA124" i="5"/>
  <c r="BA116" i="5"/>
  <c r="BA134" i="5"/>
  <c r="BA126" i="5"/>
  <c r="BA118" i="5"/>
  <c r="BA135" i="5"/>
  <c r="BA127" i="5"/>
  <c r="BA119" i="5"/>
  <c r="BA108" i="5"/>
  <c r="BA100" i="5"/>
  <c r="BA111" i="5"/>
  <c r="BA109" i="5"/>
  <c r="BA101" i="5"/>
  <c r="BA144" i="5"/>
  <c r="BA102" i="5"/>
  <c r="BA94" i="5"/>
  <c r="BA137" i="5"/>
  <c r="BA133" i="5"/>
  <c r="BA125" i="5"/>
  <c r="BA117" i="5"/>
  <c r="BA103" i="5"/>
  <c r="BA95" i="5"/>
  <c r="BA106" i="5"/>
  <c r="BA98" i="5"/>
  <c r="BA107" i="5"/>
  <c r="BA99" i="5"/>
  <c r="BA91" i="5"/>
  <c r="BA89" i="5"/>
  <c r="BA84" i="5"/>
  <c r="BA76" i="5"/>
  <c r="BA93" i="5"/>
  <c r="BA85" i="5"/>
  <c r="BA77" i="5"/>
  <c r="BA86" i="5"/>
  <c r="BA78" i="5"/>
  <c r="BA92" i="5"/>
  <c r="BA90" i="5"/>
  <c r="BA88" i="5"/>
  <c r="BA87" i="5"/>
  <c r="BA79" i="5"/>
  <c r="BA104" i="5"/>
  <c r="BA96" i="5"/>
  <c r="BA80" i="5"/>
  <c r="BA72" i="5"/>
  <c r="BA145" i="5"/>
  <c r="BA110" i="5"/>
  <c r="BA105" i="5"/>
  <c r="BA97" i="5"/>
  <c r="BA82" i="5"/>
  <c r="BA74" i="5"/>
  <c r="BA83" i="5"/>
  <c r="BA75" i="5"/>
  <c r="BA70" i="5"/>
  <c r="BA68" i="5"/>
  <c r="BA81" i="5"/>
  <c r="BA73" i="5"/>
  <c r="BA67" i="5"/>
  <c r="BA66" i="5"/>
  <c r="BA65" i="5"/>
  <c r="BA64" i="5"/>
  <c r="BA63" i="5"/>
  <c r="BA62" i="5"/>
  <c r="BA61" i="5"/>
  <c r="BA60" i="5"/>
  <c r="BA59" i="5"/>
  <c r="BA58" i="5"/>
  <c r="BA57" i="5"/>
  <c r="BA56" i="5"/>
  <c r="BA55" i="5"/>
  <c r="BA54" i="5"/>
  <c r="BA53" i="5"/>
  <c r="BA52" i="5"/>
  <c r="BA51" i="5"/>
  <c r="BA50" i="5"/>
  <c r="BA49" i="5"/>
  <c r="BA48" i="5"/>
  <c r="BA69" i="5"/>
  <c r="BA71" i="5"/>
  <c r="BA46" i="5"/>
  <c r="BA45" i="5"/>
  <c r="BA44" i="5"/>
  <c r="BA43" i="5"/>
  <c r="BA42" i="5"/>
  <c r="BA41" i="5"/>
  <c r="BA40" i="5"/>
  <c r="BA39" i="5"/>
  <c r="BA38" i="5"/>
  <c r="BA37" i="5"/>
  <c r="BA36" i="5"/>
  <c r="BA35" i="5"/>
  <c r="BA34" i="5"/>
  <c r="BA33" i="5"/>
  <c r="BA32" i="5"/>
  <c r="BA47" i="5"/>
  <c r="BA23" i="5"/>
  <c r="BA22" i="5"/>
  <c r="BA27" i="5"/>
  <c r="BA29" i="5"/>
  <c r="BA25" i="5"/>
  <c r="BA20" i="5"/>
  <c r="BA17" i="5"/>
  <c r="BA28" i="5"/>
  <c r="BA19" i="5"/>
  <c r="BA18" i="5"/>
  <c r="BA31" i="5"/>
  <c r="BA30" i="5"/>
  <c r="BA26" i="5"/>
  <c r="BA24" i="5"/>
  <c r="BA21" i="5"/>
  <c r="D13" i="5"/>
  <c r="D14" i="5"/>
  <c r="F18" i="5"/>
  <c r="AC18" i="5" s="1"/>
  <c r="F21" i="5"/>
  <c r="D23" i="5"/>
  <c r="D24" i="5"/>
  <c r="F26" i="5"/>
  <c r="AC26" i="5" s="1"/>
  <c r="F28" i="5"/>
  <c r="AC28" i="5" s="1"/>
  <c r="E37" i="5"/>
  <c r="E45" i="5"/>
  <c r="F56" i="5"/>
  <c r="AC56" i="5" s="1"/>
  <c r="F64" i="5"/>
  <c r="AC64" i="5" s="1"/>
  <c r="Y37" i="5"/>
  <c r="X36" i="5"/>
  <c r="F13" i="5"/>
  <c r="F14" i="5"/>
  <c r="AC14" i="5" s="1"/>
  <c r="E16" i="5"/>
  <c r="D17" i="5"/>
  <c r="D22" i="5"/>
  <c r="F23" i="5"/>
  <c r="F24" i="5"/>
  <c r="G24" i="5" s="1"/>
  <c r="D25" i="5"/>
  <c r="E27" i="5"/>
  <c r="E31" i="5"/>
  <c r="E35" i="5"/>
  <c r="E43" i="5"/>
  <c r="D15" i="5"/>
  <c r="F16" i="5"/>
  <c r="AC16" i="5" s="1"/>
  <c r="E17" i="5"/>
  <c r="E22" i="5"/>
  <c r="E25" i="5"/>
  <c r="F27" i="5"/>
  <c r="AC27" i="5" s="1"/>
  <c r="E32" i="5"/>
  <c r="E34" i="5"/>
  <c r="S32" i="5"/>
  <c r="W36" i="5"/>
  <c r="U34" i="5"/>
  <c r="F375" i="5"/>
  <c r="F373" i="5"/>
  <c r="F371" i="5"/>
  <c r="F369" i="5"/>
  <c r="F367" i="5"/>
  <c r="F365" i="5"/>
  <c r="F363" i="5"/>
  <c r="F361" i="5"/>
  <c r="F359" i="5"/>
  <c r="F357" i="5"/>
  <c r="F355" i="5"/>
  <c r="F353" i="5"/>
  <c r="F351" i="5"/>
  <c r="F349" i="5"/>
  <c r="F347" i="5"/>
  <c r="F345" i="5"/>
  <c r="F343" i="5"/>
  <c r="F341" i="5"/>
  <c r="F339" i="5"/>
  <c r="F337" i="5"/>
  <c r="F335" i="5"/>
  <c r="F333" i="5"/>
  <c r="F331" i="5"/>
  <c r="F329" i="5"/>
  <c r="F327" i="5"/>
  <c r="F325" i="5"/>
  <c r="F323" i="5"/>
  <c r="F321" i="5"/>
  <c r="F319" i="5"/>
  <c r="F317" i="5"/>
  <c r="F315" i="5"/>
  <c r="F313" i="5"/>
  <c r="F311" i="5"/>
  <c r="F309" i="5"/>
  <c r="F307" i="5"/>
  <c r="F305" i="5"/>
  <c r="F303" i="5"/>
  <c r="F301" i="5"/>
  <c r="F299" i="5"/>
  <c r="F297" i="5"/>
  <c r="F295" i="5"/>
  <c r="F293" i="5"/>
  <c r="F291" i="5"/>
  <c r="F289" i="5"/>
  <c r="F287" i="5"/>
  <c r="F285" i="5"/>
  <c r="F283" i="5"/>
  <c r="F281" i="5"/>
  <c r="F279" i="5"/>
  <c r="F277" i="5"/>
  <c r="F275" i="5"/>
  <c r="F273" i="5"/>
  <c r="F271" i="5"/>
  <c r="F269" i="5"/>
  <c r="F267" i="5"/>
  <c r="F265" i="5"/>
  <c r="F263" i="5"/>
  <c r="F261" i="5"/>
  <c r="F259" i="5"/>
  <c r="F257" i="5"/>
  <c r="F255" i="5"/>
  <c r="F253" i="5"/>
  <c r="F251" i="5"/>
  <c r="F249" i="5"/>
  <c r="F247" i="5"/>
  <c r="F245" i="5"/>
  <c r="F243" i="5"/>
  <c r="F241" i="5"/>
  <c r="F239" i="5"/>
  <c r="F237" i="5"/>
  <c r="F235" i="5"/>
  <c r="F233" i="5"/>
  <c r="F231" i="5"/>
  <c r="F229" i="5"/>
  <c r="F227" i="5"/>
  <c r="F225" i="5"/>
  <c r="F223" i="5"/>
  <c r="F221" i="5"/>
  <c r="F219" i="5"/>
  <c r="F217" i="5"/>
  <c r="E375" i="5"/>
  <c r="E373" i="5"/>
  <c r="E371" i="5"/>
  <c r="E369" i="5"/>
  <c r="G369" i="5" s="1"/>
  <c r="E367" i="5"/>
  <c r="G367" i="5" s="1"/>
  <c r="E365" i="5"/>
  <c r="E363" i="5"/>
  <c r="G363" i="5" s="1"/>
  <c r="E361" i="5"/>
  <c r="G361" i="5" s="1"/>
  <c r="E359" i="5"/>
  <c r="G359" i="5" s="1"/>
  <c r="E357" i="5"/>
  <c r="G357" i="5" s="1"/>
  <c r="E355" i="5"/>
  <c r="G355" i="5" s="1"/>
  <c r="E353" i="5"/>
  <c r="G353" i="5" s="1"/>
  <c r="E351" i="5"/>
  <c r="G351" i="5" s="1"/>
  <c r="E349" i="5"/>
  <c r="G349" i="5" s="1"/>
  <c r="E347" i="5"/>
  <c r="G347" i="5" s="1"/>
  <c r="E345" i="5"/>
  <c r="G345" i="5" s="1"/>
  <c r="E343" i="5"/>
  <c r="G343" i="5" s="1"/>
  <c r="E341" i="5"/>
  <c r="G341" i="5" s="1"/>
  <c r="E339" i="5"/>
  <c r="G339" i="5" s="1"/>
  <c r="E337" i="5"/>
  <c r="G337" i="5" s="1"/>
  <c r="E335" i="5"/>
  <c r="G335" i="5" s="1"/>
  <c r="E333" i="5"/>
  <c r="G333" i="5" s="1"/>
  <c r="E331" i="5"/>
  <c r="G331" i="5" s="1"/>
  <c r="E329" i="5"/>
  <c r="G329" i="5" s="1"/>
  <c r="E327" i="5"/>
  <c r="G327" i="5" s="1"/>
  <c r="E325" i="5"/>
  <c r="G325" i="5" s="1"/>
  <c r="E323" i="5"/>
  <c r="G323" i="5" s="1"/>
  <c r="E321" i="5"/>
  <c r="G321" i="5" s="1"/>
  <c r="E319" i="5"/>
  <c r="G319" i="5" s="1"/>
  <c r="E317" i="5"/>
  <c r="G317" i="5" s="1"/>
  <c r="E315" i="5"/>
  <c r="G315" i="5" s="1"/>
  <c r="E313" i="5"/>
  <c r="G313" i="5" s="1"/>
  <c r="E311" i="5"/>
  <c r="G311" i="5" s="1"/>
  <c r="E309" i="5"/>
  <c r="G309" i="5" s="1"/>
  <c r="E307" i="5"/>
  <c r="G307" i="5" s="1"/>
  <c r="E305" i="5"/>
  <c r="G305" i="5" s="1"/>
  <c r="E303" i="5"/>
  <c r="G303" i="5" s="1"/>
  <c r="E301" i="5"/>
  <c r="E299" i="5"/>
  <c r="G299" i="5" s="1"/>
  <c r="E297" i="5"/>
  <c r="E295" i="5"/>
  <c r="G295" i="5" s="1"/>
  <c r="E293" i="5"/>
  <c r="G293" i="5" s="1"/>
  <c r="E291" i="5"/>
  <c r="G291" i="5" s="1"/>
  <c r="E289" i="5"/>
  <c r="G289" i="5" s="1"/>
  <c r="E287" i="5"/>
  <c r="G287" i="5" s="1"/>
  <c r="E285" i="5"/>
  <c r="G285" i="5" s="1"/>
  <c r="E283" i="5"/>
  <c r="G283" i="5" s="1"/>
  <c r="E281" i="5"/>
  <c r="G281" i="5" s="1"/>
  <c r="E279" i="5"/>
  <c r="G279" i="5" s="1"/>
  <c r="E277" i="5"/>
  <c r="G277" i="5" s="1"/>
  <c r="E275" i="5"/>
  <c r="E273" i="5"/>
  <c r="G273" i="5" s="1"/>
  <c r="E271" i="5"/>
  <c r="G271" i="5" s="1"/>
  <c r="E269" i="5"/>
  <c r="E267" i="5"/>
  <c r="G267" i="5" s="1"/>
  <c r="E265" i="5"/>
  <c r="G265" i="5" s="1"/>
  <c r="E263" i="5"/>
  <c r="G263" i="5" s="1"/>
  <c r="E261" i="5"/>
  <c r="G261" i="5" s="1"/>
  <c r="E259" i="5"/>
  <c r="G259" i="5" s="1"/>
  <c r="E257" i="5"/>
  <c r="G257" i="5" s="1"/>
  <c r="E255" i="5"/>
  <c r="E253" i="5"/>
  <c r="G253" i="5" s="1"/>
  <c r="E251" i="5"/>
  <c r="G251" i="5" s="1"/>
  <c r="E249" i="5"/>
  <c r="G249" i="5" s="1"/>
  <c r="E247" i="5"/>
  <c r="G247" i="5" s="1"/>
  <c r="E245" i="5"/>
  <c r="G245" i="5" s="1"/>
  <c r="E243" i="5"/>
  <c r="G243" i="5" s="1"/>
  <c r="E241" i="5"/>
  <c r="G241" i="5" s="1"/>
  <c r="E239" i="5"/>
  <c r="G239" i="5" s="1"/>
  <c r="E237" i="5"/>
  <c r="G237" i="5" s="1"/>
  <c r="E235" i="5"/>
  <c r="G235" i="5" s="1"/>
  <c r="E233" i="5"/>
  <c r="G233" i="5" s="1"/>
  <c r="E231" i="5"/>
  <c r="G231" i="5" s="1"/>
  <c r="E229" i="5"/>
  <c r="G229" i="5" s="1"/>
  <c r="E227" i="5"/>
  <c r="G227" i="5" s="1"/>
  <c r="E225" i="5"/>
  <c r="G225" i="5" s="1"/>
  <c r="E223" i="5"/>
  <c r="G223" i="5" s="1"/>
  <c r="E221" i="5"/>
  <c r="G221" i="5" s="1"/>
  <c r="E219" i="5"/>
  <c r="G219" i="5" s="1"/>
  <c r="E217" i="5"/>
  <c r="G217" i="5" s="1"/>
  <c r="D214" i="5"/>
  <c r="F211" i="5"/>
  <c r="F210" i="5"/>
  <c r="D375" i="5"/>
  <c r="D373" i="5"/>
  <c r="D371" i="5"/>
  <c r="D369" i="5"/>
  <c r="D367" i="5"/>
  <c r="D365" i="5"/>
  <c r="D363" i="5"/>
  <c r="D361" i="5"/>
  <c r="D359" i="5"/>
  <c r="D357" i="5"/>
  <c r="D355" i="5"/>
  <c r="D353" i="5"/>
  <c r="D351" i="5"/>
  <c r="D349" i="5"/>
  <c r="D347" i="5"/>
  <c r="D345" i="5"/>
  <c r="D343" i="5"/>
  <c r="D341" i="5"/>
  <c r="D339" i="5"/>
  <c r="D337" i="5"/>
  <c r="D335" i="5"/>
  <c r="D333" i="5"/>
  <c r="D331" i="5"/>
  <c r="D329" i="5"/>
  <c r="D327" i="5"/>
  <c r="D325" i="5"/>
  <c r="D323" i="5"/>
  <c r="D321" i="5"/>
  <c r="D319" i="5"/>
  <c r="D317" i="5"/>
  <c r="D315" i="5"/>
  <c r="D313" i="5"/>
  <c r="D311" i="5"/>
  <c r="D309" i="5"/>
  <c r="D307" i="5"/>
  <c r="D305" i="5"/>
  <c r="D303" i="5"/>
  <c r="D301" i="5"/>
  <c r="D299" i="5"/>
  <c r="D297" i="5"/>
  <c r="D295" i="5"/>
  <c r="D293" i="5"/>
  <c r="D291" i="5"/>
  <c r="D289" i="5"/>
  <c r="D287" i="5"/>
  <c r="D285" i="5"/>
  <c r="D283" i="5"/>
  <c r="D281" i="5"/>
  <c r="D279" i="5"/>
  <c r="D277" i="5"/>
  <c r="D275" i="5"/>
  <c r="D273" i="5"/>
  <c r="D271" i="5"/>
  <c r="D269" i="5"/>
  <c r="D267" i="5"/>
  <c r="D265" i="5"/>
  <c r="D263" i="5"/>
  <c r="D261" i="5"/>
  <c r="D259" i="5"/>
  <c r="D257" i="5"/>
  <c r="D255" i="5"/>
  <c r="D253" i="5"/>
  <c r="D251" i="5"/>
  <c r="D249" i="5"/>
  <c r="D247" i="5"/>
  <c r="D245" i="5"/>
  <c r="D243" i="5"/>
  <c r="D241" i="5"/>
  <c r="D239" i="5"/>
  <c r="D237" i="5"/>
  <c r="D235" i="5"/>
  <c r="D233" i="5"/>
  <c r="D231" i="5"/>
  <c r="D229" i="5"/>
  <c r="D227" i="5"/>
  <c r="D225" i="5"/>
  <c r="D223" i="5"/>
  <c r="D221" i="5"/>
  <c r="D219" i="5"/>
  <c r="D217" i="5"/>
  <c r="F215" i="5"/>
  <c r="F212" i="5"/>
  <c r="E211" i="5"/>
  <c r="E210" i="5"/>
  <c r="F209" i="5"/>
  <c r="E374" i="5"/>
  <c r="E372" i="5"/>
  <c r="E370" i="5"/>
  <c r="E368" i="5"/>
  <c r="E366" i="5"/>
  <c r="E364" i="5"/>
  <c r="E362" i="5"/>
  <c r="E360" i="5"/>
  <c r="E358" i="5"/>
  <c r="E356" i="5"/>
  <c r="E354" i="5"/>
  <c r="E352" i="5"/>
  <c r="E350" i="5"/>
  <c r="E348" i="5"/>
  <c r="E346" i="5"/>
  <c r="E344" i="5"/>
  <c r="E342" i="5"/>
  <c r="E340" i="5"/>
  <c r="E338" i="5"/>
  <c r="E336" i="5"/>
  <c r="E334" i="5"/>
  <c r="E332" i="5"/>
  <c r="E330" i="5"/>
  <c r="E328" i="5"/>
  <c r="E326" i="5"/>
  <c r="E324" i="5"/>
  <c r="E322" i="5"/>
  <c r="E320" i="5"/>
  <c r="E318" i="5"/>
  <c r="E316" i="5"/>
  <c r="E314" i="5"/>
  <c r="E312" i="5"/>
  <c r="E310" i="5"/>
  <c r="E308" i="5"/>
  <c r="E306" i="5"/>
  <c r="E304" i="5"/>
  <c r="E302" i="5"/>
  <c r="E300" i="5"/>
  <c r="E298" i="5"/>
  <c r="E296" i="5"/>
  <c r="E294" i="5"/>
  <c r="E292" i="5"/>
  <c r="E290" i="5"/>
  <c r="E288" i="5"/>
  <c r="E286" i="5"/>
  <c r="E284" i="5"/>
  <c r="E282" i="5"/>
  <c r="E280" i="5"/>
  <c r="E278" i="5"/>
  <c r="E276" i="5"/>
  <c r="E274" i="5"/>
  <c r="E272" i="5"/>
  <c r="E270" i="5"/>
  <c r="E268" i="5"/>
  <c r="E266" i="5"/>
  <c r="E264" i="5"/>
  <c r="E262" i="5"/>
  <c r="E260" i="5"/>
  <c r="E258" i="5"/>
  <c r="E256" i="5"/>
  <c r="E254" i="5"/>
  <c r="E252" i="5"/>
  <c r="E250" i="5"/>
  <c r="E248" i="5"/>
  <c r="E246" i="5"/>
  <c r="E244" i="5"/>
  <c r="E242" i="5"/>
  <c r="E240" i="5"/>
  <c r="E238" i="5"/>
  <c r="E236" i="5"/>
  <c r="E234" i="5"/>
  <c r="E232" i="5"/>
  <c r="E230" i="5"/>
  <c r="E228" i="5"/>
  <c r="E226" i="5"/>
  <c r="E224" i="5"/>
  <c r="E222" i="5"/>
  <c r="E220" i="5"/>
  <c r="E218" i="5"/>
  <c r="F216" i="5"/>
  <c r="E213" i="5"/>
  <c r="F374" i="5"/>
  <c r="F366" i="5"/>
  <c r="F358" i="5"/>
  <c r="F350" i="5"/>
  <c r="F342" i="5"/>
  <c r="F334" i="5"/>
  <c r="F326" i="5"/>
  <c r="F318" i="5"/>
  <c r="F310" i="5"/>
  <c r="F302" i="5"/>
  <c r="F294" i="5"/>
  <c r="F286" i="5"/>
  <c r="F278" i="5"/>
  <c r="F270" i="5"/>
  <c r="F262" i="5"/>
  <c r="F254" i="5"/>
  <c r="F246" i="5"/>
  <c r="D236" i="5"/>
  <c r="D210" i="5"/>
  <c r="D209" i="5"/>
  <c r="E203" i="5"/>
  <c r="E202" i="5"/>
  <c r="E195" i="5"/>
  <c r="E194" i="5"/>
  <c r="D374" i="5"/>
  <c r="D366" i="5"/>
  <c r="D358" i="5"/>
  <c r="D350" i="5"/>
  <c r="D342" i="5"/>
  <c r="D334" i="5"/>
  <c r="D326" i="5"/>
  <c r="D318" i="5"/>
  <c r="D310" i="5"/>
  <c r="D302" i="5"/>
  <c r="D294" i="5"/>
  <c r="D286" i="5"/>
  <c r="D278" i="5"/>
  <c r="D270" i="5"/>
  <c r="D262" i="5"/>
  <c r="D254" i="5"/>
  <c r="D246" i="5"/>
  <c r="F240" i="5"/>
  <c r="F230" i="5"/>
  <c r="F226" i="5"/>
  <c r="F222" i="5"/>
  <c r="F218" i="5"/>
  <c r="E215" i="5"/>
  <c r="F213" i="5"/>
  <c r="F208" i="5"/>
  <c r="F204" i="5"/>
  <c r="D203" i="5"/>
  <c r="D202" i="5"/>
  <c r="F201" i="5"/>
  <c r="F196" i="5"/>
  <c r="D195" i="5"/>
  <c r="D194" i="5"/>
  <c r="F193" i="5"/>
  <c r="F372" i="5"/>
  <c r="F364" i="5"/>
  <c r="F356" i="5"/>
  <c r="F348" i="5"/>
  <c r="F340" i="5"/>
  <c r="F332" i="5"/>
  <c r="F324" i="5"/>
  <c r="F316" i="5"/>
  <c r="F308" i="5"/>
  <c r="F300" i="5"/>
  <c r="F292" i="5"/>
  <c r="F284" i="5"/>
  <c r="F276" i="5"/>
  <c r="F268" i="5"/>
  <c r="F260" i="5"/>
  <c r="F252" i="5"/>
  <c r="D240" i="5"/>
  <c r="F234" i="5"/>
  <c r="D230" i="5"/>
  <c r="D226" i="5"/>
  <c r="D222" i="5"/>
  <c r="D218" i="5"/>
  <c r="D215" i="5"/>
  <c r="D213" i="5"/>
  <c r="D211" i="5"/>
  <c r="E208" i="5"/>
  <c r="E204" i="5"/>
  <c r="E201" i="5"/>
  <c r="G201" i="5" s="1"/>
  <c r="E196" i="5"/>
  <c r="G196" i="5" s="1"/>
  <c r="E193" i="5"/>
  <c r="D372" i="5"/>
  <c r="D364" i="5"/>
  <c r="D356" i="5"/>
  <c r="D348" i="5"/>
  <c r="D340" i="5"/>
  <c r="D332" i="5"/>
  <c r="D324" i="5"/>
  <c r="D316" i="5"/>
  <c r="D308" i="5"/>
  <c r="D300" i="5"/>
  <c r="D292" i="5"/>
  <c r="D284" i="5"/>
  <c r="D276" i="5"/>
  <c r="D268" i="5"/>
  <c r="D260" i="5"/>
  <c r="D252" i="5"/>
  <c r="F244" i="5"/>
  <c r="D234" i="5"/>
  <c r="D208" i="5"/>
  <c r="F206" i="5"/>
  <c r="D204" i="5"/>
  <c r="D201" i="5"/>
  <c r="F199" i="5"/>
  <c r="F198" i="5"/>
  <c r="D196" i="5"/>
  <c r="D193" i="5"/>
  <c r="F370" i="5"/>
  <c r="F362" i="5"/>
  <c r="F354" i="5"/>
  <c r="F346" i="5"/>
  <c r="F338" i="5"/>
  <c r="F330" i="5"/>
  <c r="F322" i="5"/>
  <c r="F314" i="5"/>
  <c r="F306" i="5"/>
  <c r="F298" i="5"/>
  <c r="F290" i="5"/>
  <c r="F282" i="5"/>
  <c r="F274" i="5"/>
  <c r="F266" i="5"/>
  <c r="F258" i="5"/>
  <c r="F250" i="5"/>
  <c r="D244" i="5"/>
  <c r="F238" i="5"/>
  <c r="F207" i="5"/>
  <c r="E206" i="5"/>
  <c r="E199" i="5"/>
  <c r="G199" i="5" s="1"/>
  <c r="E198" i="5"/>
  <c r="G198" i="5" s="1"/>
  <c r="D370" i="5"/>
  <c r="D352" i="5"/>
  <c r="F328" i="5"/>
  <c r="D306" i="5"/>
  <c r="D288" i="5"/>
  <c r="F264" i="5"/>
  <c r="D220" i="5"/>
  <c r="F214" i="5"/>
  <c r="D205" i="5"/>
  <c r="F186" i="5"/>
  <c r="E185" i="5"/>
  <c r="D184" i="5"/>
  <c r="F368" i="5"/>
  <c r="D346" i="5"/>
  <c r="D328" i="5"/>
  <c r="F304" i="5"/>
  <c r="D282" i="5"/>
  <c r="D264" i="5"/>
  <c r="F242" i="5"/>
  <c r="F228" i="5"/>
  <c r="E214" i="5"/>
  <c r="F200" i="5"/>
  <c r="F192" i="5"/>
  <c r="F187" i="5"/>
  <c r="AC187" i="5" s="1"/>
  <c r="E186" i="5"/>
  <c r="D185" i="5"/>
  <c r="D368" i="5"/>
  <c r="F344" i="5"/>
  <c r="D322" i="5"/>
  <c r="D304" i="5"/>
  <c r="F280" i="5"/>
  <c r="D258" i="5"/>
  <c r="D242" i="5"/>
  <c r="D228" i="5"/>
  <c r="F203" i="5"/>
  <c r="E200" i="5"/>
  <c r="E192" i="5"/>
  <c r="F188" i="5"/>
  <c r="AC188" i="5" s="1"/>
  <c r="E187" i="5"/>
  <c r="D186" i="5"/>
  <c r="D362" i="5"/>
  <c r="D344" i="5"/>
  <c r="F320" i="5"/>
  <c r="D298" i="5"/>
  <c r="D280" i="5"/>
  <c r="F256" i="5"/>
  <c r="D238" i="5"/>
  <c r="E212" i="5"/>
  <c r="D200" i="5"/>
  <c r="F197" i="5"/>
  <c r="F195" i="5"/>
  <c r="F194" i="5"/>
  <c r="D192" i="5"/>
  <c r="F189" i="5"/>
  <c r="AC189" i="5" s="1"/>
  <c r="E188" i="5"/>
  <c r="D187" i="5"/>
  <c r="F360" i="5"/>
  <c r="D338" i="5"/>
  <c r="D320" i="5"/>
  <c r="F296" i="5"/>
  <c r="D274" i="5"/>
  <c r="D256" i="5"/>
  <c r="F224" i="5"/>
  <c r="E216" i="5"/>
  <c r="G216" i="5" s="1"/>
  <c r="D212" i="5"/>
  <c r="F202" i="5"/>
  <c r="E197" i="5"/>
  <c r="F190" i="5"/>
  <c r="AC190" i="5" s="1"/>
  <c r="E189" i="5"/>
  <c r="D188" i="5"/>
  <c r="D354" i="5"/>
  <c r="D336" i="5"/>
  <c r="F312" i="5"/>
  <c r="D290" i="5"/>
  <c r="D272" i="5"/>
  <c r="F248" i="5"/>
  <c r="F232" i="5"/>
  <c r="E207" i="5"/>
  <c r="D206" i="5"/>
  <c r="F205" i="5"/>
  <c r="E191" i="5"/>
  <c r="D190" i="5"/>
  <c r="F184" i="5"/>
  <c r="AC184" i="5" s="1"/>
  <c r="E183" i="5"/>
  <c r="D360" i="5"/>
  <c r="F272" i="5"/>
  <c r="F179" i="5"/>
  <c r="AC179" i="5" s="1"/>
  <c r="E178" i="5"/>
  <c r="D177" i="5"/>
  <c r="F352" i="5"/>
  <c r="D266" i="5"/>
  <c r="D216" i="5"/>
  <c r="D189" i="5"/>
  <c r="F183" i="5"/>
  <c r="AC183" i="5" s="1"/>
  <c r="F180" i="5"/>
  <c r="AC180" i="5" s="1"/>
  <c r="E179" i="5"/>
  <c r="D178" i="5"/>
  <c r="F172" i="5"/>
  <c r="AC172" i="5" s="1"/>
  <c r="F336" i="5"/>
  <c r="D250" i="5"/>
  <c r="E209" i="5"/>
  <c r="D197" i="5"/>
  <c r="E190" i="5"/>
  <c r="D183" i="5"/>
  <c r="F181" i="5"/>
  <c r="AC181" i="5" s="1"/>
  <c r="E180" i="5"/>
  <c r="D179" i="5"/>
  <c r="F173" i="5"/>
  <c r="AC173" i="5" s="1"/>
  <c r="D330" i="5"/>
  <c r="D248" i="5"/>
  <c r="F191" i="5"/>
  <c r="AC191" i="5" s="1"/>
  <c r="F182" i="5"/>
  <c r="AC182" i="5" s="1"/>
  <c r="E181" i="5"/>
  <c r="G181" i="5" s="1"/>
  <c r="D180" i="5"/>
  <c r="F174" i="5"/>
  <c r="AC174" i="5" s="1"/>
  <c r="E173" i="5"/>
  <c r="G173" i="5" s="1"/>
  <c r="D172" i="5"/>
  <c r="D314" i="5"/>
  <c r="F236" i="5"/>
  <c r="D198" i="5"/>
  <c r="D191" i="5"/>
  <c r="E182" i="5"/>
  <c r="D181" i="5"/>
  <c r="F175" i="5"/>
  <c r="AC175" i="5" s="1"/>
  <c r="E174" i="5"/>
  <c r="D173" i="5"/>
  <c r="D296" i="5"/>
  <c r="D224" i="5"/>
  <c r="E184" i="5"/>
  <c r="F177" i="5"/>
  <c r="E176" i="5"/>
  <c r="D175" i="5"/>
  <c r="D312" i="5"/>
  <c r="E177" i="5"/>
  <c r="F166" i="5"/>
  <c r="AC166" i="5" s="1"/>
  <c r="E165" i="5"/>
  <c r="D164" i="5"/>
  <c r="F288" i="5"/>
  <c r="D207" i="5"/>
  <c r="F178" i="5"/>
  <c r="AC178" i="5" s="1"/>
  <c r="F167" i="5"/>
  <c r="AC167" i="5" s="1"/>
  <c r="E166" i="5"/>
  <c r="D165" i="5"/>
  <c r="D232" i="5"/>
  <c r="F168" i="5"/>
  <c r="AC168" i="5" s="1"/>
  <c r="E167" i="5"/>
  <c r="D166" i="5"/>
  <c r="F220" i="5"/>
  <c r="F185" i="5"/>
  <c r="AC185" i="5" s="1"/>
  <c r="D182" i="5"/>
  <c r="D174" i="5"/>
  <c r="F169" i="5"/>
  <c r="AC169" i="5" s="1"/>
  <c r="E168" i="5"/>
  <c r="G168" i="5" s="1"/>
  <c r="D167" i="5"/>
  <c r="F161" i="5"/>
  <c r="AC161" i="5" s="1"/>
  <c r="E175" i="5"/>
  <c r="G175" i="5" s="1"/>
  <c r="F170" i="5"/>
  <c r="AC170" i="5" s="1"/>
  <c r="E169" i="5"/>
  <c r="D168" i="5"/>
  <c r="F162" i="5"/>
  <c r="AC162" i="5" s="1"/>
  <c r="E161" i="5"/>
  <c r="E205" i="5"/>
  <c r="D199" i="5"/>
  <c r="D176" i="5"/>
  <c r="E171" i="5"/>
  <c r="D170" i="5"/>
  <c r="F164" i="5"/>
  <c r="AC164" i="5" s="1"/>
  <c r="E163" i="5"/>
  <c r="D162" i="5"/>
  <c r="D169" i="5"/>
  <c r="F159" i="5"/>
  <c r="AC159" i="5" s="1"/>
  <c r="E158" i="5"/>
  <c r="D157" i="5"/>
  <c r="F151" i="5"/>
  <c r="AC151" i="5" s="1"/>
  <c r="E150" i="5"/>
  <c r="D149" i="5"/>
  <c r="E170" i="5"/>
  <c r="E162" i="5"/>
  <c r="D161" i="5"/>
  <c r="F160" i="5"/>
  <c r="AC160" i="5" s="1"/>
  <c r="E159" i="5"/>
  <c r="D158" i="5"/>
  <c r="F152" i="5"/>
  <c r="AC152" i="5" s="1"/>
  <c r="E151" i="5"/>
  <c r="D150" i="5"/>
  <c r="F171" i="5"/>
  <c r="F163" i="5"/>
  <c r="AC163" i="5" s="1"/>
  <c r="E160" i="5"/>
  <c r="D159" i="5"/>
  <c r="F153" i="5"/>
  <c r="AC153" i="5" s="1"/>
  <c r="E152" i="5"/>
  <c r="G152" i="5" s="1"/>
  <c r="D151" i="5"/>
  <c r="D171" i="5"/>
  <c r="D163" i="5"/>
  <c r="D160" i="5"/>
  <c r="F154" i="5"/>
  <c r="AC154" i="5" s="1"/>
  <c r="E153" i="5"/>
  <c r="D152" i="5"/>
  <c r="F155" i="5"/>
  <c r="AC155" i="5" s="1"/>
  <c r="E154" i="5"/>
  <c r="D153" i="5"/>
  <c r="E172" i="5"/>
  <c r="G172" i="5" s="1"/>
  <c r="F165" i="5"/>
  <c r="AC165" i="5" s="1"/>
  <c r="F157" i="5"/>
  <c r="AC157" i="5" s="1"/>
  <c r="E156" i="5"/>
  <c r="D155" i="5"/>
  <c r="F149" i="5"/>
  <c r="AC149" i="5" s="1"/>
  <c r="E148" i="5"/>
  <c r="F156" i="5"/>
  <c r="AC156" i="5" s="1"/>
  <c r="F148" i="5"/>
  <c r="F145" i="5"/>
  <c r="AC145" i="5" s="1"/>
  <c r="E144" i="5"/>
  <c r="D143" i="5"/>
  <c r="D156" i="5"/>
  <c r="D148" i="5"/>
  <c r="F146" i="5"/>
  <c r="AC146" i="5" s="1"/>
  <c r="E145" i="5"/>
  <c r="D144" i="5"/>
  <c r="F147" i="5"/>
  <c r="AC147" i="5" s="1"/>
  <c r="E146" i="5"/>
  <c r="D145" i="5"/>
  <c r="F139" i="5"/>
  <c r="AC139" i="5" s="1"/>
  <c r="F176" i="5"/>
  <c r="AC176" i="5" s="1"/>
  <c r="E157" i="5"/>
  <c r="E149" i="5"/>
  <c r="E147" i="5"/>
  <c r="D146" i="5"/>
  <c r="F140" i="5"/>
  <c r="AC140" i="5" s="1"/>
  <c r="E139" i="5"/>
  <c r="D138" i="5"/>
  <c r="E164" i="5"/>
  <c r="G164" i="5" s="1"/>
  <c r="D154" i="5"/>
  <c r="F143" i="5"/>
  <c r="AC143" i="5" s="1"/>
  <c r="E142" i="5"/>
  <c r="D141" i="5"/>
  <c r="E155" i="5"/>
  <c r="F144" i="5"/>
  <c r="AC144" i="5" s="1"/>
  <c r="E143" i="5"/>
  <c r="D142" i="5"/>
  <c r="F136" i="5"/>
  <c r="AC136" i="5" s="1"/>
  <c r="F150" i="5"/>
  <c r="AC150" i="5" s="1"/>
  <c r="D140" i="5"/>
  <c r="D139" i="5"/>
  <c r="F133" i="5"/>
  <c r="AC133" i="5" s="1"/>
  <c r="E132" i="5"/>
  <c r="D131" i="5"/>
  <c r="F125" i="5"/>
  <c r="AC125" i="5" s="1"/>
  <c r="E124" i="5"/>
  <c r="D123" i="5"/>
  <c r="F117" i="5"/>
  <c r="E116" i="5"/>
  <c r="D115" i="5"/>
  <c r="F141" i="5"/>
  <c r="AC141" i="5" s="1"/>
  <c r="F137" i="5"/>
  <c r="AC137" i="5" s="1"/>
  <c r="F134" i="5"/>
  <c r="AC134" i="5" s="1"/>
  <c r="E133" i="5"/>
  <c r="D132" i="5"/>
  <c r="F126" i="5"/>
  <c r="AC126" i="5" s="1"/>
  <c r="E125" i="5"/>
  <c r="D124" i="5"/>
  <c r="F118" i="5"/>
  <c r="AC118" i="5" s="1"/>
  <c r="E117" i="5"/>
  <c r="D116" i="5"/>
  <c r="F158" i="5"/>
  <c r="AC158" i="5" s="1"/>
  <c r="E141" i="5"/>
  <c r="F138" i="5"/>
  <c r="E137" i="5"/>
  <c r="F135" i="5"/>
  <c r="AC135" i="5" s="1"/>
  <c r="E134" i="5"/>
  <c r="D133" i="5"/>
  <c r="F127" i="5"/>
  <c r="AC127" i="5" s="1"/>
  <c r="E126" i="5"/>
  <c r="D125" i="5"/>
  <c r="F119" i="5"/>
  <c r="E118" i="5"/>
  <c r="D117" i="5"/>
  <c r="E138" i="5"/>
  <c r="D137" i="5"/>
  <c r="E135" i="5"/>
  <c r="D134" i="5"/>
  <c r="F128" i="5"/>
  <c r="AC128" i="5" s="1"/>
  <c r="E127" i="5"/>
  <c r="D126" i="5"/>
  <c r="F120" i="5"/>
  <c r="AC120" i="5" s="1"/>
  <c r="E119" i="5"/>
  <c r="D118" i="5"/>
  <c r="F112" i="5"/>
  <c r="AC112" i="5" s="1"/>
  <c r="F142" i="5"/>
  <c r="AC142" i="5" s="1"/>
  <c r="E136" i="5"/>
  <c r="D135" i="5"/>
  <c r="F129" i="5"/>
  <c r="AC129" i="5" s="1"/>
  <c r="E128" i="5"/>
  <c r="D127" i="5"/>
  <c r="F121" i="5"/>
  <c r="AC121" i="5" s="1"/>
  <c r="E120" i="5"/>
  <c r="D119" i="5"/>
  <c r="F113" i="5"/>
  <c r="AC113" i="5" s="1"/>
  <c r="E112" i="5"/>
  <c r="D111" i="5"/>
  <c r="F131" i="5"/>
  <c r="AC131" i="5" s="1"/>
  <c r="E130" i="5"/>
  <c r="D129" i="5"/>
  <c r="F123" i="5"/>
  <c r="AC123" i="5" s="1"/>
  <c r="E122" i="5"/>
  <c r="D121" i="5"/>
  <c r="F115" i="5"/>
  <c r="E114" i="5"/>
  <c r="D113" i="5"/>
  <c r="E140" i="5"/>
  <c r="E129" i="5"/>
  <c r="E121" i="5"/>
  <c r="E113" i="5"/>
  <c r="D112" i="5"/>
  <c r="F105" i="5"/>
  <c r="AC105" i="5" s="1"/>
  <c r="E104" i="5"/>
  <c r="D103" i="5"/>
  <c r="F97" i="5"/>
  <c r="AC97" i="5" s="1"/>
  <c r="E96" i="5"/>
  <c r="D95" i="5"/>
  <c r="F130" i="5"/>
  <c r="AC130" i="5" s="1"/>
  <c r="F122" i="5"/>
  <c r="AC122" i="5" s="1"/>
  <c r="F114" i="5"/>
  <c r="AC114" i="5" s="1"/>
  <c r="F111" i="5"/>
  <c r="AC111" i="5" s="1"/>
  <c r="F106" i="5"/>
  <c r="AC106" i="5" s="1"/>
  <c r="E105" i="5"/>
  <c r="D104" i="5"/>
  <c r="F98" i="5"/>
  <c r="AC98" i="5" s="1"/>
  <c r="E97" i="5"/>
  <c r="D96" i="5"/>
  <c r="D130" i="5"/>
  <c r="D122" i="5"/>
  <c r="D114" i="5"/>
  <c r="E111" i="5"/>
  <c r="F107" i="5"/>
  <c r="AC107" i="5" s="1"/>
  <c r="E106" i="5"/>
  <c r="D105" i="5"/>
  <c r="F99" i="5"/>
  <c r="AC99" i="5" s="1"/>
  <c r="E98" i="5"/>
  <c r="D97" i="5"/>
  <c r="F91" i="5"/>
  <c r="AC91" i="5" s="1"/>
  <c r="E90" i="5"/>
  <c r="D89" i="5"/>
  <c r="F108" i="5"/>
  <c r="AC108" i="5" s="1"/>
  <c r="E107" i="5"/>
  <c r="D106" i="5"/>
  <c r="F100" i="5"/>
  <c r="E99" i="5"/>
  <c r="D98" i="5"/>
  <c r="D147" i="5"/>
  <c r="E110" i="5"/>
  <c r="D109" i="5"/>
  <c r="F103" i="5"/>
  <c r="AC103" i="5" s="1"/>
  <c r="E102" i="5"/>
  <c r="D101" i="5"/>
  <c r="F95" i="5"/>
  <c r="AC95" i="5" s="1"/>
  <c r="E94" i="5"/>
  <c r="D136" i="5"/>
  <c r="D128" i="5"/>
  <c r="D120" i="5"/>
  <c r="D110" i="5"/>
  <c r="F104" i="5"/>
  <c r="AC104" i="5" s="1"/>
  <c r="E103" i="5"/>
  <c r="D102" i="5"/>
  <c r="F96" i="5"/>
  <c r="AC96" i="5" s="1"/>
  <c r="E95" i="5"/>
  <c r="D94" i="5"/>
  <c r="F109" i="5"/>
  <c r="AC109" i="5" s="1"/>
  <c r="D108" i="5"/>
  <c r="F101" i="5"/>
  <c r="AC101" i="5" s="1"/>
  <c r="D100" i="5"/>
  <c r="F93" i="5"/>
  <c r="AC93" i="5" s="1"/>
  <c r="E91" i="5"/>
  <c r="G91" i="5" s="1"/>
  <c r="F89" i="5"/>
  <c r="AC89" i="5" s="1"/>
  <c r="E88" i="5"/>
  <c r="D87" i="5"/>
  <c r="F81" i="5"/>
  <c r="AC81" i="5" s="1"/>
  <c r="E80" i="5"/>
  <c r="D79" i="5"/>
  <c r="F73" i="5"/>
  <c r="AC73" i="5" s="1"/>
  <c r="E72" i="5"/>
  <c r="E71" i="5"/>
  <c r="E109" i="5"/>
  <c r="E101" i="5"/>
  <c r="E93" i="5"/>
  <c r="D91" i="5"/>
  <c r="E89" i="5"/>
  <c r="D88" i="5"/>
  <c r="F82" i="5"/>
  <c r="AC82" i="5" s="1"/>
  <c r="E81" i="5"/>
  <c r="D80" i="5"/>
  <c r="F74" i="5"/>
  <c r="AC74" i="5" s="1"/>
  <c r="E73" i="5"/>
  <c r="D72" i="5"/>
  <c r="D71" i="5"/>
  <c r="D70" i="5"/>
  <c r="D69" i="5"/>
  <c r="E115" i="5"/>
  <c r="D93" i="5"/>
  <c r="F83" i="5"/>
  <c r="AC83" i="5" s="1"/>
  <c r="E82" i="5"/>
  <c r="D81" i="5"/>
  <c r="F75" i="5"/>
  <c r="E74" i="5"/>
  <c r="D73" i="5"/>
  <c r="E123" i="5"/>
  <c r="F110" i="5"/>
  <c r="AC110" i="5" s="1"/>
  <c r="F102" i="5"/>
  <c r="AC102" i="5" s="1"/>
  <c r="F92" i="5"/>
  <c r="AC92" i="5" s="1"/>
  <c r="F84" i="5"/>
  <c r="AC84" i="5" s="1"/>
  <c r="E83" i="5"/>
  <c r="D82" i="5"/>
  <c r="F76" i="5"/>
  <c r="AC76" i="5" s="1"/>
  <c r="E75" i="5"/>
  <c r="D74" i="5"/>
  <c r="E131" i="5"/>
  <c r="F116" i="5"/>
  <c r="AC116" i="5" s="1"/>
  <c r="E92" i="5"/>
  <c r="F85" i="5"/>
  <c r="E84" i="5"/>
  <c r="D83" i="5"/>
  <c r="F77" i="5"/>
  <c r="AC77" i="5" s="1"/>
  <c r="E76" i="5"/>
  <c r="D75" i="5"/>
  <c r="F132" i="5"/>
  <c r="AC132" i="5" s="1"/>
  <c r="D107" i="5"/>
  <c r="D99" i="5"/>
  <c r="D90" i="5"/>
  <c r="F87" i="5"/>
  <c r="AC87" i="5" s="1"/>
  <c r="E86" i="5"/>
  <c r="D85" i="5"/>
  <c r="F79" i="5"/>
  <c r="AC79" i="5" s="1"/>
  <c r="E78" i="5"/>
  <c r="D77" i="5"/>
  <c r="E85" i="5"/>
  <c r="G85" i="5" s="1"/>
  <c r="E77" i="5"/>
  <c r="E69" i="5"/>
  <c r="E68" i="5"/>
  <c r="E67" i="5"/>
  <c r="E66" i="5"/>
  <c r="E65" i="5"/>
  <c r="E64" i="5"/>
  <c r="E63" i="5"/>
  <c r="E62" i="5"/>
  <c r="E61" i="5"/>
  <c r="E60" i="5"/>
  <c r="E59" i="5"/>
  <c r="E58" i="5"/>
  <c r="E57" i="5"/>
  <c r="E56" i="5"/>
  <c r="E55" i="5"/>
  <c r="E54" i="5"/>
  <c r="E53" i="5"/>
  <c r="E52" i="5"/>
  <c r="E51" i="5"/>
  <c r="E50" i="5"/>
  <c r="E49" i="5"/>
  <c r="E48" i="5"/>
  <c r="F94" i="5"/>
  <c r="F86" i="5"/>
  <c r="AC86" i="5" s="1"/>
  <c r="F78" i="5"/>
  <c r="AC78" i="5" s="1"/>
  <c r="F70" i="5"/>
  <c r="AC70" i="5" s="1"/>
  <c r="D68" i="5"/>
  <c r="D67" i="5"/>
  <c r="D66" i="5"/>
  <c r="D65" i="5"/>
  <c r="D64" i="5"/>
  <c r="D63" i="5"/>
  <c r="D62" i="5"/>
  <c r="D61" i="5"/>
  <c r="D60" i="5"/>
  <c r="D59" i="5"/>
  <c r="D58" i="5"/>
  <c r="D57" i="5"/>
  <c r="D56" i="5"/>
  <c r="D55" i="5"/>
  <c r="D54" i="5"/>
  <c r="D53" i="5"/>
  <c r="D52" i="5"/>
  <c r="D51" i="5"/>
  <c r="D50" i="5"/>
  <c r="D49" i="5"/>
  <c r="D48" i="5"/>
  <c r="D86" i="5"/>
  <c r="D78" i="5"/>
  <c r="E70" i="5"/>
  <c r="E87" i="5"/>
  <c r="E79" i="5"/>
  <c r="G79" i="5" s="1"/>
  <c r="E108" i="5"/>
  <c r="F90" i="5"/>
  <c r="AC90" i="5" s="1"/>
  <c r="F88" i="5"/>
  <c r="F80" i="5"/>
  <c r="AC80" i="5" s="1"/>
  <c r="F65" i="5"/>
  <c r="AC65" i="5" s="1"/>
  <c r="F57" i="5"/>
  <c r="AC57" i="5" s="1"/>
  <c r="F124" i="5"/>
  <c r="AC124" i="5" s="1"/>
  <c r="D84" i="5"/>
  <c r="D76" i="5"/>
  <c r="F66" i="5"/>
  <c r="AC66" i="5" s="1"/>
  <c r="F58" i="5"/>
  <c r="F50" i="5"/>
  <c r="AC50" i="5" s="1"/>
  <c r="E100" i="5"/>
  <c r="F72" i="5"/>
  <c r="AC72" i="5" s="1"/>
  <c r="F67" i="5"/>
  <c r="AC67" i="5" s="1"/>
  <c r="F59" i="5"/>
  <c r="AC59" i="5" s="1"/>
  <c r="D92" i="5"/>
  <c r="F71" i="5"/>
  <c r="AC71" i="5" s="1"/>
  <c r="F68" i="5"/>
  <c r="AC68" i="5" s="1"/>
  <c r="F60" i="5"/>
  <c r="AC60" i="5" s="1"/>
  <c r="F52" i="5"/>
  <c r="AC52" i="5" s="1"/>
  <c r="F61" i="5"/>
  <c r="AC61" i="5" s="1"/>
  <c r="F53" i="5"/>
  <c r="AC53" i="5" s="1"/>
  <c r="F51" i="5"/>
  <c r="AC51" i="5" s="1"/>
  <c r="F48" i="5"/>
  <c r="AC48" i="5" s="1"/>
  <c r="F47" i="5"/>
  <c r="AC47" i="5" s="1"/>
  <c r="F46" i="5"/>
  <c r="F45" i="5"/>
  <c r="AC45" i="5" s="1"/>
  <c r="F44" i="5"/>
  <c r="F43" i="5"/>
  <c r="AC43" i="5" s="1"/>
  <c r="F42" i="5"/>
  <c r="F41" i="5"/>
  <c r="AC41" i="5" s="1"/>
  <c r="F40" i="5"/>
  <c r="AC40" i="5" s="1"/>
  <c r="F39" i="5"/>
  <c r="AC39" i="5" s="1"/>
  <c r="F38" i="5"/>
  <c r="F37" i="5"/>
  <c r="AC37" i="5" s="1"/>
  <c r="F36" i="5"/>
  <c r="F35" i="5"/>
  <c r="AC35" i="5" s="1"/>
  <c r="F34" i="5"/>
  <c r="F33" i="5"/>
  <c r="AC33" i="5" s="1"/>
  <c r="F32" i="5"/>
  <c r="F31" i="5"/>
  <c r="AC31" i="5" s="1"/>
  <c r="F30" i="5"/>
  <c r="F63" i="5"/>
  <c r="AC63" i="5" s="1"/>
  <c r="F55" i="5"/>
  <c r="AC55" i="5" s="1"/>
  <c r="F49" i="5"/>
  <c r="AC49" i="5" s="1"/>
  <c r="D47" i="5"/>
  <c r="D46" i="5"/>
  <c r="D45" i="5"/>
  <c r="D44" i="5"/>
  <c r="D43" i="5"/>
  <c r="D42" i="5"/>
  <c r="D41" i="5"/>
  <c r="D40" i="5"/>
  <c r="D39" i="5"/>
  <c r="D38" i="5"/>
  <c r="D37" i="5"/>
  <c r="D36" i="5"/>
  <c r="D35" i="5"/>
  <c r="D34" i="5"/>
  <c r="D33" i="5"/>
  <c r="D32" i="5"/>
  <c r="D31" i="5"/>
  <c r="D30" i="5"/>
  <c r="D29" i="5"/>
  <c r="D28" i="5"/>
  <c r="D27" i="5"/>
  <c r="E15" i="5"/>
  <c r="F17" i="5"/>
  <c r="D19" i="5"/>
  <c r="D20" i="5"/>
  <c r="F22" i="5"/>
  <c r="AC22" i="5" s="1"/>
  <c r="F25" i="5"/>
  <c r="E29" i="5"/>
  <c r="Q29" i="5"/>
  <c r="Q30" i="5"/>
  <c r="E33" i="5"/>
  <c r="E41" i="5"/>
  <c r="F54" i="5"/>
  <c r="AC54" i="5" s="1"/>
  <c r="F62" i="5"/>
  <c r="AC62" i="5" s="1"/>
  <c r="D12" i="5"/>
  <c r="F15" i="5"/>
  <c r="AC15" i="5" s="1"/>
  <c r="E19" i="5"/>
  <c r="E20" i="5"/>
  <c r="F29" i="5"/>
  <c r="AC29" i="5" s="1"/>
  <c r="R30" i="5"/>
  <c r="E40" i="5"/>
  <c r="O27" i="5"/>
  <c r="E12" i="5"/>
  <c r="I71" i="6" s="1"/>
  <c r="D18" i="5"/>
  <c r="F19" i="5"/>
  <c r="AC19" i="5" s="1"/>
  <c r="F20" i="5"/>
  <c r="AC20" i="5" s="1"/>
  <c r="D21" i="5"/>
  <c r="K23" i="5"/>
  <c r="K24" i="5"/>
  <c r="D26" i="5"/>
  <c r="M26" i="5"/>
  <c r="O28" i="5"/>
  <c r="E30" i="5"/>
  <c r="E39" i="5"/>
  <c r="E47" i="5"/>
  <c r="F69" i="5"/>
  <c r="BB211" i="5"/>
  <c r="G255" i="5" l="1"/>
  <c r="U52" i="5"/>
  <c r="G365" i="5"/>
  <c r="S50" i="5"/>
  <c r="M25" i="5"/>
  <c r="G269" i="5"/>
  <c r="G160" i="5"/>
  <c r="G301" i="5"/>
  <c r="L43" i="5"/>
  <c r="W54" i="5"/>
  <c r="S54" i="5"/>
  <c r="AR27" i="5"/>
  <c r="I72" i="6"/>
  <c r="Y27" i="5"/>
  <c r="I43" i="6"/>
  <c r="I44" i="6" s="1"/>
  <c r="I46" i="6" s="1"/>
  <c r="AQ21" i="6"/>
  <c r="AA21" i="6"/>
  <c r="M73" i="6"/>
  <c r="M59" i="6"/>
  <c r="N22" i="6"/>
  <c r="K56" i="6"/>
  <c r="K52" i="6"/>
  <c r="L21" i="6"/>
  <c r="K28" i="6"/>
  <c r="K27" i="6"/>
  <c r="K26" i="6"/>
  <c r="K25" i="6"/>
  <c r="L62" i="6"/>
  <c r="L61" i="6" s="1"/>
  <c r="M23" i="6"/>
  <c r="AP21" i="6"/>
  <c r="CA21" i="6"/>
  <c r="BQ21" i="6"/>
  <c r="BA21" i="6"/>
  <c r="S44" i="5"/>
  <c r="Z38" i="5"/>
  <c r="O30" i="5"/>
  <c r="T32" i="5"/>
  <c r="U36" i="5"/>
  <c r="G275" i="5"/>
  <c r="Z41" i="5"/>
  <c r="N21" i="5"/>
  <c r="G297" i="5"/>
  <c r="O46" i="5"/>
  <c r="P47" i="5"/>
  <c r="K26" i="5"/>
  <c r="S34" i="5"/>
  <c r="S29" i="5"/>
  <c r="W56" i="5"/>
  <c r="T45" i="5"/>
  <c r="X37" i="5"/>
  <c r="N29" i="5"/>
  <c r="Y40" i="5"/>
  <c r="M44" i="5"/>
  <c r="V53" i="5"/>
  <c r="G77" i="5"/>
  <c r="G118" i="5"/>
  <c r="V47" i="5"/>
  <c r="U33" i="5"/>
  <c r="T33" i="5"/>
  <c r="Y56" i="5"/>
  <c r="G100" i="5"/>
  <c r="G208" i="5"/>
  <c r="N45" i="5"/>
  <c r="K42" i="5"/>
  <c r="O22" i="5"/>
  <c r="G141" i="5"/>
  <c r="G170" i="5"/>
  <c r="Q48" i="5"/>
  <c r="R49" i="5"/>
  <c r="G97" i="5"/>
  <c r="G212" i="5"/>
  <c r="P26" i="5"/>
  <c r="T51" i="5"/>
  <c r="N31" i="5"/>
  <c r="G207" i="5"/>
  <c r="X31" i="5"/>
  <c r="T30" i="5"/>
  <c r="AF15" i="5"/>
  <c r="AM22" i="5"/>
  <c r="P29" i="5"/>
  <c r="L25" i="5"/>
  <c r="X34" i="5"/>
  <c r="S31" i="5"/>
  <c r="K38" i="5"/>
  <c r="T47" i="5"/>
  <c r="Y38" i="5"/>
  <c r="G23" i="5"/>
  <c r="W35" i="5"/>
  <c r="N27" i="5"/>
  <c r="L19" i="5"/>
  <c r="G136" i="5"/>
  <c r="W50" i="5"/>
  <c r="AN23" i="5"/>
  <c r="AL21" i="5"/>
  <c r="AC24" i="5"/>
  <c r="G109" i="5"/>
  <c r="G166" i="5"/>
  <c r="N24" i="5"/>
  <c r="U31" i="5"/>
  <c r="Y32" i="5"/>
  <c r="G21" i="5"/>
  <c r="Q24" i="5"/>
  <c r="K18" i="5"/>
  <c r="G123" i="5"/>
  <c r="W33" i="5"/>
  <c r="Z33" i="5"/>
  <c r="R25" i="5"/>
  <c r="S26" i="5"/>
  <c r="K21" i="5"/>
  <c r="G83" i="5"/>
  <c r="G98" i="5"/>
  <c r="G112" i="5"/>
  <c r="G127" i="5"/>
  <c r="G180" i="5"/>
  <c r="P23" i="5"/>
  <c r="Z36" i="5"/>
  <c r="G155" i="5"/>
  <c r="G74" i="5"/>
  <c r="G137" i="5"/>
  <c r="G371" i="5"/>
  <c r="T27" i="5"/>
  <c r="M20" i="5"/>
  <c r="G92" i="5"/>
  <c r="G102" i="5"/>
  <c r="G262" i="5"/>
  <c r="L22" i="5"/>
  <c r="U28" i="5"/>
  <c r="M23" i="5"/>
  <c r="G125" i="5"/>
  <c r="Q27" i="5"/>
  <c r="Y35" i="5"/>
  <c r="K13" i="5"/>
  <c r="O25" i="5"/>
  <c r="G108" i="5"/>
  <c r="V32" i="5"/>
  <c r="X26" i="5"/>
  <c r="W30" i="5"/>
  <c r="G84" i="5"/>
  <c r="G99" i="5"/>
  <c r="M38" i="5"/>
  <c r="Y50" i="5"/>
  <c r="O32" i="5"/>
  <c r="S36" i="5"/>
  <c r="V37" i="5"/>
  <c r="G89" i="5"/>
  <c r="G103" i="5"/>
  <c r="G142" i="5"/>
  <c r="G147" i="5"/>
  <c r="G162" i="5"/>
  <c r="G205" i="5"/>
  <c r="G167" i="5"/>
  <c r="G182" i="5"/>
  <c r="G244" i="5"/>
  <c r="G260" i="5"/>
  <c r="G276" i="5"/>
  <c r="G292" i="5"/>
  <c r="G308" i="5"/>
  <c r="G324" i="5"/>
  <c r="G340" i="5"/>
  <c r="G356" i="5"/>
  <c r="U46" i="5"/>
  <c r="K36" i="5"/>
  <c r="W40" i="5"/>
  <c r="M28" i="5"/>
  <c r="R33" i="5"/>
  <c r="R21" i="5"/>
  <c r="S22" i="5"/>
  <c r="P33" i="5"/>
  <c r="G113" i="5"/>
  <c r="K28" i="5"/>
  <c r="O40" i="5"/>
  <c r="X49" i="5"/>
  <c r="X41" i="5"/>
  <c r="U54" i="5"/>
  <c r="T37" i="5"/>
  <c r="G121" i="5"/>
  <c r="G187" i="5"/>
  <c r="G210" i="5"/>
  <c r="L29" i="5"/>
  <c r="N17" i="5"/>
  <c r="W48" i="5"/>
  <c r="Z51" i="5"/>
  <c r="L15" i="5"/>
  <c r="W26" i="5"/>
  <c r="Q34" i="5"/>
  <c r="W38" i="5"/>
  <c r="M16" i="5"/>
  <c r="G143" i="5"/>
  <c r="G169" i="5"/>
  <c r="V25" i="5"/>
  <c r="P41" i="5"/>
  <c r="Q20" i="5"/>
  <c r="Y42" i="5"/>
  <c r="P31" i="5"/>
  <c r="Z29" i="5"/>
  <c r="Y28" i="5"/>
  <c r="K14" i="5"/>
  <c r="N39" i="5"/>
  <c r="L27" i="5"/>
  <c r="G81" i="5"/>
  <c r="G209" i="5"/>
  <c r="G214" i="5"/>
  <c r="O50" i="5"/>
  <c r="Q42" i="5"/>
  <c r="U24" i="5"/>
  <c r="O18" i="5"/>
  <c r="M30" i="5"/>
  <c r="R35" i="5"/>
  <c r="X39" i="5"/>
  <c r="T35" i="5"/>
  <c r="G72" i="5"/>
  <c r="G94" i="5"/>
  <c r="G128" i="5"/>
  <c r="G146" i="5"/>
  <c r="G144" i="5"/>
  <c r="G158" i="5"/>
  <c r="G183" i="5"/>
  <c r="G200" i="5"/>
  <c r="G224" i="5"/>
  <c r="G240" i="5"/>
  <c r="G256" i="5"/>
  <c r="G272" i="5"/>
  <c r="G288" i="5"/>
  <c r="G304" i="5"/>
  <c r="G320" i="5"/>
  <c r="G336" i="5"/>
  <c r="G352" i="5"/>
  <c r="G368" i="5"/>
  <c r="V39" i="5"/>
  <c r="R43" i="5"/>
  <c r="U38" i="5"/>
  <c r="AC12" i="5"/>
  <c r="AS12" i="5" s="1"/>
  <c r="AT12" i="5" s="1"/>
  <c r="AE14" i="5"/>
  <c r="G104" i="5"/>
  <c r="G114" i="5"/>
  <c r="G116" i="5"/>
  <c r="G176" i="5"/>
  <c r="G197" i="5"/>
  <c r="G185" i="5"/>
  <c r="G226" i="5"/>
  <c r="G242" i="5"/>
  <c r="G258" i="5"/>
  <c r="G274" i="5"/>
  <c r="G290" i="5"/>
  <c r="G306" i="5"/>
  <c r="G322" i="5"/>
  <c r="G338" i="5"/>
  <c r="G354" i="5"/>
  <c r="G370" i="5"/>
  <c r="M15" i="5"/>
  <c r="R20" i="5"/>
  <c r="N16" i="5"/>
  <c r="P18" i="5"/>
  <c r="L39" i="5"/>
  <c r="R45" i="5"/>
  <c r="G80" i="5"/>
  <c r="G149" i="5"/>
  <c r="G145" i="5"/>
  <c r="G161" i="5"/>
  <c r="G184" i="5"/>
  <c r="G191" i="5"/>
  <c r="G186" i="5"/>
  <c r="G194" i="5"/>
  <c r="G213" i="5"/>
  <c r="G230" i="5"/>
  <c r="G246" i="5"/>
  <c r="G278" i="5"/>
  <c r="G294" i="5"/>
  <c r="G310" i="5"/>
  <c r="G326" i="5"/>
  <c r="G342" i="5"/>
  <c r="G358" i="5"/>
  <c r="H12" i="5"/>
  <c r="H13" i="5" s="1"/>
  <c r="H14" i="5" s="1"/>
  <c r="H15" i="5" s="1"/>
  <c r="H16" i="5" s="1"/>
  <c r="H17" i="5" s="1"/>
  <c r="H18" i="5" s="1"/>
  <c r="H19" i="5" s="1"/>
  <c r="H20" i="5" s="1"/>
  <c r="H21" i="5" s="1"/>
  <c r="H22" i="5" s="1"/>
  <c r="H23" i="5" s="1"/>
  <c r="H24" i="5" s="1"/>
  <c r="H25" i="5" s="1"/>
  <c r="H26" i="5" s="1"/>
  <c r="H27" i="5" s="1"/>
  <c r="H28" i="5" s="1"/>
  <c r="H29" i="5" s="1"/>
  <c r="H30" i="5" s="1"/>
  <c r="H31" i="5" s="1"/>
  <c r="H32" i="5" s="1"/>
  <c r="H33" i="5" s="1"/>
  <c r="H34" i="5" s="1"/>
  <c r="H35" i="5" s="1"/>
  <c r="H36" i="5" s="1"/>
  <c r="H37" i="5" s="1"/>
  <c r="H38" i="5" s="1"/>
  <c r="H39" i="5" s="1"/>
  <c r="H40" i="5" s="1"/>
  <c r="H41" i="5" s="1"/>
  <c r="H42" i="5" s="1"/>
  <c r="H43" i="5" s="1"/>
  <c r="H44" i="5" s="1"/>
  <c r="H45" i="5" s="1"/>
  <c r="H46" i="5" s="1"/>
  <c r="H47" i="5" s="1"/>
  <c r="H48" i="5" s="1"/>
  <c r="H49" i="5" s="1"/>
  <c r="H50" i="5" s="1"/>
  <c r="H51" i="5" s="1"/>
  <c r="H52" i="5" s="1"/>
  <c r="H53" i="5" s="1"/>
  <c r="H54" i="5" s="1"/>
  <c r="H55" i="5" s="1"/>
  <c r="H56" i="5" s="1"/>
  <c r="H57" i="5" s="1"/>
  <c r="H58" i="5" s="1"/>
  <c r="H59" i="5" s="1"/>
  <c r="H60" i="5" s="1"/>
  <c r="H61" i="5" s="1"/>
  <c r="H62" i="5" s="1"/>
  <c r="H63" i="5" s="1"/>
  <c r="H64" i="5" s="1"/>
  <c r="H65" i="5" s="1"/>
  <c r="H66" i="5" s="1"/>
  <c r="H67" i="5" s="1"/>
  <c r="H68" i="5" s="1"/>
  <c r="H69" i="5" s="1"/>
  <c r="H70" i="5" s="1"/>
  <c r="H71" i="5" s="1"/>
  <c r="H72" i="5" s="1"/>
  <c r="H73" i="5" s="1"/>
  <c r="H74" i="5" s="1"/>
  <c r="H75" i="5" s="1"/>
  <c r="H76" i="5" s="1"/>
  <c r="H77" i="5" s="1"/>
  <c r="H78" i="5" s="1"/>
  <c r="H79" i="5" s="1"/>
  <c r="H80" i="5" s="1"/>
  <c r="H81" i="5" s="1"/>
  <c r="H82" i="5" s="1"/>
  <c r="H83" i="5" s="1"/>
  <c r="H84" i="5" s="1"/>
  <c r="H85" i="5" s="1"/>
  <c r="H86" i="5" s="1"/>
  <c r="H87" i="5" s="1"/>
  <c r="H88" i="5" s="1"/>
  <c r="H89" i="5" s="1"/>
  <c r="H90" i="5" s="1"/>
  <c r="H91" i="5" s="1"/>
  <c r="H92" i="5" s="1"/>
  <c r="H93" i="5" s="1"/>
  <c r="H94" i="5" s="1"/>
  <c r="H95" i="5" s="1"/>
  <c r="H96" i="5" s="1"/>
  <c r="H97" i="5" s="1"/>
  <c r="H98" i="5" s="1"/>
  <c r="H99" i="5" s="1"/>
  <c r="H100" i="5" s="1"/>
  <c r="H101" i="5" s="1"/>
  <c r="H102" i="5" s="1"/>
  <c r="H103" i="5" s="1"/>
  <c r="H104" i="5" s="1"/>
  <c r="H105" i="5" s="1"/>
  <c r="H106" i="5" s="1"/>
  <c r="H107" i="5" s="1"/>
  <c r="H108" i="5" s="1"/>
  <c r="H109" i="5" s="1"/>
  <c r="H110" i="5" s="1"/>
  <c r="H111" i="5" s="1"/>
  <c r="H112" i="5" s="1"/>
  <c r="H113" i="5" s="1"/>
  <c r="H114" i="5" s="1"/>
  <c r="H115" i="5" s="1"/>
  <c r="H116" i="5" s="1"/>
  <c r="H117" i="5" s="1"/>
  <c r="H118" i="5" s="1"/>
  <c r="H119" i="5" s="1"/>
  <c r="H120" i="5" s="1"/>
  <c r="H121" i="5" s="1"/>
  <c r="H122" i="5" s="1"/>
  <c r="H123" i="5" s="1"/>
  <c r="H124" i="5" s="1"/>
  <c r="H125" i="5" s="1"/>
  <c r="H126" i="5" s="1"/>
  <c r="H127" i="5" s="1"/>
  <c r="H128" i="5" s="1"/>
  <c r="H129" i="5" s="1"/>
  <c r="H130" i="5" s="1"/>
  <c r="H131" i="5" s="1"/>
  <c r="H132" i="5" s="1"/>
  <c r="H133" i="5" s="1"/>
  <c r="H134" i="5" s="1"/>
  <c r="H135" i="5" s="1"/>
  <c r="H136" i="5" s="1"/>
  <c r="H137" i="5" s="1"/>
  <c r="H138" i="5" s="1"/>
  <c r="H139" i="5" s="1"/>
  <c r="H140" i="5" s="1"/>
  <c r="H141" i="5" s="1"/>
  <c r="H142" i="5" s="1"/>
  <c r="H143" i="5" s="1"/>
  <c r="H144" i="5" s="1"/>
  <c r="H145" i="5" s="1"/>
  <c r="H146" i="5" s="1"/>
  <c r="H147" i="5" s="1"/>
  <c r="H148" i="5" s="1"/>
  <c r="H149" i="5" s="1"/>
  <c r="H150" i="5" s="1"/>
  <c r="H151" i="5" s="1"/>
  <c r="H152" i="5" s="1"/>
  <c r="H153" i="5" s="1"/>
  <c r="H154" i="5" s="1"/>
  <c r="H155" i="5" s="1"/>
  <c r="H156" i="5" s="1"/>
  <c r="H157" i="5" s="1"/>
  <c r="H158" i="5" s="1"/>
  <c r="H159" i="5" s="1"/>
  <c r="H160" i="5" s="1"/>
  <c r="H161" i="5" s="1"/>
  <c r="H162" i="5" s="1"/>
  <c r="H163" i="5" s="1"/>
  <c r="H164" i="5" s="1"/>
  <c r="H165" i="5" s="1"/>
  <c r="H166" i="5" s="1"/>
  <c r="H167" i="5" s="1"/>
  <c r="H168" i="5" s="1"/>
  <c r="H169" i="5" s="1"/>
  <c r="H170" i="5" s="1"/>
  <c r="H171" i="5" s="1"/>
  <c r="H172" i="5" s="1"/>
  <c r="H173" i="5" s="1"/>
  <c r="H174" i="5" s="1"/>
  <c r="H175" i="5" s="1"/>
  <c r="H176" i="5" s="1"/>
  <c r="H177" i="5" s="1"/>
  <c r="H178" i="5" s="1"/>
  <c r="H179" i="5" s="1"/>
  <c r="H180" i="5" s="1"/>
  <c r="H181" i="5" s="1"/>
  <c r="H182" i="5" s="1"/>
  <c r="H183" i="5" s="1"/>
  <c r="H184" i="5" s="1"/>
  <c r="H185" i="5" s="1"/>
  <c r="H186" i="5" s="1"/>
  <c r="H187" i="5" s="1"/>
  <c r="H188" i="5" s="1"/>
  <c r="H189" i="5" s="1"/>
  <c r="H190" i="5" s="1"/>
  <c r="H191" i="5" s="1"/>
  <c r="H192" i="5" s="1"/>
  <c r="H193" i="5" s="1"/>
  <c r="H194" i="5" s="1"/>
  <c r="H195" i="5" s="1"/>
  <c r="H196" i="5" s="1"/>
  <c r="H197" i="5" s="1"/>
  <c r="H198" i="5" s="1"/>
  <c r="H199" i="5" s="1"/>
  <c r="H200" i="5" s="1"/>
  <c r="H201" i="5" s="1"/>
  <c r="H202" i="5" s="1"/>
  <c r="H203" i="5" s="1"/>
  <c r="H204" i="5" s="1"/>
  <c r="H205" i="5" s="1"/>
  <c r="H206" i="5" s="1"/>
  <c r="H207" i="5" s="1"/>
  <c r="H208" i="5" s="1"/>
  <c r="H209" i="5" s="1"/>
  <c r="H210" i="5" s="1"/>
  <c r="H211" i="5" s="1"/>
  <c r="H212" i="5" s="1"/>
  <c r="H213" i="5" s="1"/>
  <c r="H214" i="5" s="1"/>
  <c r="H215" i="5" s="1"/>
  <c r="H216" i="5" s="1"/>
  <c r="H217" i="5" s="1"/>
  <c r="H218" i="5" s="1"/>
  <c r="H219" i="5" s="1"/>
  <c r="H220" i="5" s="1"/>
  <c r="H221" i="5" s="1"/>
  <c r="H222" i="5" s="1"/>
  <c r="H223" i="5" s="1"/>
  <c r="H224" i="5" s="1"/>
  <c r="H225" i="5" s="1"/>
  <c r="H226" i="5" s="1"/>
  <c r="H227" i="5" s="1"/>
  <c r="H228" i="5" s="1"/>
  <c r="H229" i="5" s="1"/>
  <c r="H230" i="5" s="1"/>
  <c r="H231" i="5" s="1"/>
  <c r="H232" i="5" s="1"/>
  <c r="H233" i="5" s="1"/>
  <c r="H234" i="5" s="1"/>
  <c r="H235" i="5" s="1"/>
  <c r="H236" i="5" s="1"/>
  <c r="H237" i="5" s="1"/>
  <c r="H238" i="5" s="1"/>
  <c r="H239" i="5" s="1"/>
  <c r="H240" i="5" s="1"/>
  <c r="H241" i="5" s="1"/>
  <c r="H242" i="5" s="1"/>
  <c r="H243" i="5" s="1"/>
  <c r="H244" i="5" s="1"/>
  <c r="H245" i="5" s="1"/>
  <c r="H246" i="5" s="1"/>
  <c r="H247" i="5" s="1"/>
  <c r="H248" i="5" s="1"/>
  <c r="H249" i="5" s="1"/>
  <c r="H250" i="5" s="1"/>
  <c r="H251" i="5" s="1"/>
  <c r="H252" i="5" s="1"/>
  <c r="H253" i="5" s="1"/>
  <c r="H254" i="5" s="1"/>
  <c r="H255" i="5" s="1"/>
  <c r="H256" i="5" s="1"/>
  <c r="H257" i="5" s="1"/>
  <c r="H258" i="5" s="1"/>
  <c r="H259" i="5" s="1"/>
  <c r="H260" i="5" s="1"/>
  <c r="H261" i="5" s="1"/>
  <c r="H262" i="5" s="1"/>
  <c r="H263" i="5" s="1"/>
  <c r="H264" i="5" s="1"/>
  <c r="H265" i="5" s="1"/>
  <c r="H266" i="5" s="1"/>
  <c r="H267" i="5" s="1"/>
  <c r="H268" i="5" s="1"/>
  <c r="H269" i="5" s="1"/>
  <c r="H270" i="5" s="1"/>
  <c r="H271" i="5" s="1"/>
  <c r="H272" i="5" s="1"/>
  <c r="H273" i="5" s="1"/>
  <c r="H274" i="5" s="1"/>
  <c r="H275" i="5" s="1"/>
  <c r="H276" i="5" s="1"/>
  <c r="H277" i="5" s="1"/>
  <c r="H278" i="5" s="1"/>
  <c r="H279" i="5" s="1"/>
  <c r="H280" i="5" s="1"/>
  <c r="H281" i="5" s="1"/>
  <c r="H282" i="5" s="1"/>
  <c r="H283" i="5" s="1"/>
  <c r="H284" i="5" s="1"/>
  <c r="H285" i="5" s="1"/>
  <c r="H286" i="5" s="1"/>
  <c r="H287" i="5" s="1"/>
  <c r="H288" i="5" s="1"/>
  <c r="H289" i="5" s="1"/>
  <c r="H290" i="5" s="1"/>
  <c r="H291" i="5" s="1"/>
  <c r="H292" i="5" s="1"/>
  <c r="H293" i="5" s="1"/>
  <c r="H294" i="5" s="1"/>
  <c r="H295" i="5" s="1"/>
  <c r="H296" i="5" s="1"/>
  <c r="H297" i="5" s="1"/>
  <c r="H298" i="5" s="1"/>
  <c r="H299" i="5" s="1"/>
  <c r="H300" i="5" s="1"/>
  <c r="H301" i="5" s="1"/>
  <c r="H302" i="5" s="1"/>
  <c r="H303" i="5" s="1"/>
  <c r="H304" i="5" s="1"/>
  <c r="H305" i="5" s="1"/>
  <c r="H306" i="5" s="1"/>
  <c r="H307" i="5" s="1"/>
  <c r="H308" i="5" s="1"/>
  <c r="H309" i="5" s="1"/>
  <c r="H310" i="5" s="1"/>
  <c r="H311" i="5" s="1"/>
  <c r="H312" i="5" s="1"/>
  <c r="H313" i="5" s="1"/>
  <c r="H314" i="5" s="1"/>
  <c r="H315" i="5" s="1"/>
  <c r="H316" i="5" s="1"/>
  <c r="H317" i="5" s="1"/>
  <c r="H318" i="5" s="1"/>
  <c r="H319" i="5" s="1"/>
  <c r="H320" i="5" s="1"/>
  <c r="H321" i="5" s="1"/>
  <c r="H322" i="5" s="1"/>
  <c r="H323" i="5" s="1"/>
  <c r="H324" i="5" s="1"/>
  <c r="H325" i="5" s="1"/>
  <c r="H326" i="5" s="1"/>
  <c r="H327" i="5" s="1"/>
  <c r="H328" i="5" s="1"/>
  <c r="H329" i="5" s="1"/>
  <c r="H330" i="5" s="1"/>
  <c r="H331" i="5" s="1"/>
  <c r="H332" i="5" s="1"/>
  <c r="H333" i="5" s="1"/>
  <c r="H334" i="5" s="1"/>
  <c r="H335" i="5" s="1"/>
  <c r="H336" i="5" s="1"/>
  <c r="H337" i="5" s="1"/>
  <c r="H338" i="5" s="1"/>
  <c r="H339" i="5" s="1"/>
  <c r="H340" i="5" s="1"/>
  <c r="H341" i="5" s="1"/>
  <c r="H342" i="5" s="1"/>
  <c r="H343" i="5" s="1"/>
  <c r="H344" i="5" s="1"/>
  <c r="H345" i="5" s="1"/>
  <c r="H346" i="5" s="1"/>
  <c r="H347" i="5" s="1"/>
  <c r="H348" i="5" s="1"/>
  <c r="H349" i="5" s="1"/>
  <c r="H350" i="5" s="1"/>
  <c r="H351" i="5" s="1"/>
  <c r="H352" i="5" s="1"/>
  <c r="H353" i="5" s="1"/>
  <c r="H354" i="5" s="1"/>
  <c r="H355" i="5" s="1"/>
  <c r="H356" i="5" s="1"/>
  <c r="H357" i="5" s="1"/>
  <c r="H358" i="5" s="1"/>
  <c r="H359" i="5" s="1"/>
  <c r="H360" i="5" s="1"/>
  <c r="H361" i="5" s="1"/>
  <c r="H362" i="5" s="1"/>
  <c r="H363" i="5" s="1"/>
  <c r="H364" i="5" s="1"/>
  <c r="H365" i="5" s="1"/>
  <c r="H366" i="5" s="1"/>
  <c r="H367" i="5" s="1"/>
  <c r="H368" i="5" s="1"/>
  <c r="H369" i="5" s="1"/>
  <c r="H370" i="5" s="1"/>
  <c r="H371" i="5" s="1"/>
  <c r="H372" i="5" s="1"/>
  <c r="H373" i="5" s="1"/>
  <c r="H374" i="5" s="1"/>
  <c r="H375" i="5" s="1"/>
  <c r="AO24" i="5"/>
  <c r="N41" i="5"/>
  <c r="S46" i="5"/>
  <c r="V24" i="5"/>
  <c r="G78" i="5"/>
  <c r="G82" i="5"/>
  <c r="G73" i="5"/>
  <c r="G93" i="5"/>
  <c r="G107" i="5"/>
  <c r="G122" i="5"/>
  <c r="G126" i="5"/>
  <c r="G133" i="5"/>
  <c r="G124" i="5"/>
  <c r="G157" i="5"/>
  <c r="G148" i="5"/>
  <c r="G154" i="5"/>
  <c r="G151" i="5"/>
  <c r="G163" i="5"/>
  <c r="G165" i="5"/>
  <c r="G179" i="5"/>
  <c r="G178" i="5"/>
  <c r="G193" i="5"/>
  <c r="G215" i="5"/>
  <c r="G195" i="5"/>
  <c r="G232" i="5"/>
  <c r="G248" i="5"/>
  <c r="G264" i="5"/>
  <c r="G280" i="5"/>
  <c r="G296" i="5"/>
  <c r="G312" i="5"/>
  <c r="G328" i="5"/>
  <c r="G344" i="5"/>
  <c r="G360" i="5"/>
  <c r="M40" i="5"/>
  <c r="X51" i="5"/>
  <c r="T22" i="5"/>
  <c r="AG16" i="5"/>
  <c r="AP25" i="5"/>
  <c r="S21" i="5"/>
  <c r="AH17" i="5"/>
  <c r="G131" i="5"/>
  <c r="G101" i="5"/>
  <c r="G106" i="5"/>
  <c r="G120" i="5"/>
  <c r="G135" i="5"/>
  <c r="G150" i="5"/>
  <c r="G190" i="5"/>
  <c r="G188" i="5"/>
  <c r="G202" i="5"/>
  <c r="G218" i="5"/>
  <c r="G234" i="5"/>
  <c r="G250" i="5"/>
  <c r="G266" i="5"/>
  <c r="G282" i="5"/>
  <c r="G298" i="5"/>
  <c r="G314" i="5"/>
  <c r="G330" i="5"/>
  <c r="G346" i="5"/>
  <c r="G362" i="5"/>
  <c r="AD13" i="5"/>
  <c r="Q19" i="5"/>
  <c r="O42" i="5"/>
  <c r="Z53" i="5"/>
  <c r="W25" i="5"/>
  <c r="O17" i="5"/>
  <c r="G87" i="5"/>
  <c r="G76" i="5"/>
  <c r="G88" i="5"/>
  <c r="G110" i="5"/>
  <c r="G96" i="5"/>
  <c r="G129" i="5"/>
  <c r="G117" i="5"/>
  <c r="G177" i="5"/>
  <c r="G206" i="5"/>
  <c r="G203" i="5"/>
  <c r="G220" i="5"/>
  <c r="G236" i="5"/>
  <c r="G252" i="5"/>
  <c r="G268" i="5"/>
  <c r="G284" i="5"/>
  <c r="G300" i="5"/>
  <c r="G316" i="5"/>
  <c r="G332" i="5"/>
  <c r="G348" i="5"/>
  <c r="G364" i="5"/>
  <c r="G211" i="5"/>
  <c r="AJ19" i="5"/>
  <c r="G13" i="5"/>
  <c r="U23" i="5"/>
  <c r="P43" i="5"/>
  <c r="U48" i="5"/>
  <c r="G228" i="5"/>
  <c r="AK20" i="5"/>
  <c r="G86" i="5"/>
  <c r="G75" i="5"/>
  <c r="G115" i="5"/>
  <c r="G95" i="5"/>
  <c r="G90" i="5"/>
  <c r="G111" i="5"/>
  <c r="G105" i="5"/>
  <c r="G140" i="5"/>
  <c r="G130" i="5"/>
  <c r="G119" i="5"/>
  <c r="G138" i="5"/>
  <c r="G134" i="5"/>
  <c r="G132" i="5"/>
  <c r="G139" i="5"/>
  <c r="G156" i="5"/>
  <c r="G153" i="5"/>
  <c r="G159" i="5"/>
  <c r="G171" i="5"/>
  <c r="G174" i="5"/>
  <c r="G189" i="5"/>
  <c r="G192" i="5"/>
  <c r="G204" i="5"/>
  <c r="G222" i="5"/>
  <c r="G238" i="5"/>
  <c r="G254" i="5"/>
  <c r="G270" i="5"/>
  <c r="G286" i="5"/>
  <c r="G302" i="5"/>
  <c r="G318" i="5"/>
  <c r="G334" i="5"/>
  <c r="G350" i="5"/>
  <c r="G366" i="5"/>
  <c r="Y52" i="5"/>
  <c r="AI18" i="5"/>
  <c r="AQ26" i="5"/>
  <c r="Q44" i="5"/>
  <c r="G14" i="5"/>
  <c r="BB16" i="5"/>
  <c r="G28" i="5"/>
  <c r="BB17" i="5"/>
  <c r="BB59" i="5"/>
  <c r="BB58" i="5"/>
  <c r="BB35" i="5"/>
  <c r="BB43" i="5"/>
  <c r="BB78" i="5"/>
  <c r="BB100" i="5"/>
  <c r="BB82" i="5"/>
  <c r="BB103" i="5"/>
  <c r="BB90" i="5"/>
  <c r="BB131" i="5"/>
  <c r="BB120" i="5"/>
  <c r="BB134" i="5"/>
  <c r="BB152" i="5"/>
  <c r="BB169" i="5"/>
  <c r="BB176" i="5"/>
  <c r="BB180" i="5"/>
  <c r="BB201" i="5"/>
  <c r="BB200" i="5"/>
  <c r="G26" i="5"/>
  <c r="Q50" i="5"/>
  <c r="S52" i="5"/>
  <c r="Y60" i="5"/>
  <c r="L47" i="5"/>
  <c r="R53" i="5"/>
  <c r="Y58" i="5"/>
  <c r="T53" i="5"/>
  <c r="G44" i="5"/>
  <c r="L45" i="5"/>
  <c r="Z61" i="5"/>
  <c r="BB51" i="5"/>
  <c r="BB49" i="5"/>
  <c r="BB34" i="5"/>
  <c r="BB42" i="5"/>
  <c r="BB55" i="5"/>
  <c r="BB69" i="5"/>
  <c r="BB84" i="5"/>
  <c r="BB74" i="5"/>
  <c r="BB147" i="5"/>
  <c r="BB123" i="5"/>
  <c r="BB112" i="5"/>
  <c r="BB126" i="5"/>
  <c r="BB137" i="5"/>
  <c r="BB149" i="5"/>
  <c r="BB172" i="5"/>
  <c r="BB196" i="5"/>
  <c r="Z28" i="5"/>
  <c r="L14" i="5"/>
  <c r="K44" i="5"/>
  <c r="V55" i="5"/>
  <c r="F11" i="5"/>
  <c r="T55" i="5"/>
  <c r="BB20" i="5"/>
  <c r="BB27" i="5"/>
  <c r="BB67" i="5"/>
  <c r="BB66" i="5"/>
  <c r="BB36" i="5"/>
  <c r="BB44" i="5"/>
  <c r="BB86" i="5"/>
  <c r="BB108" i="5"/>
  <c r="BB91" i="5"/>
  <c r="BB136" i="5"/>
  <c r="BB98" i="5"/>
  <c r="BB96" i="5"/>
  <c r="BB128" i="5"/>
  <c r="BB117" i="5"/>
  <c r="BB142" i="5"/>
  <c r="BB148" i="5"/>
  <c r="BB164" i="5"/>
  <c r="BB160" i="5"/>
  <c r="BB194" i="5"/>
  <c r="BB171" i="5"/>
  <c r="BB188" i="5"/>
  <c r="BB208" i="5"/>
  <c r="BB203" i="5"/>
  <c r="P49" i="5"/>
  <c r="W58" i="5"/>
  <c r="M48" i="5"/>
  <c r="X27" i="5"/>
  <c r="T23" i="5"/>
  <c r="P19" i="5"/>
  <c r="X57" i="5"/>
  <c r="K46" i="5"/>
  <c r="U56" i="5"/>
  <c r="N47" i="5"/>
  <c r="R51" i="5"/>
  <c r="P51" i="5"/>
  <c r="N49" i="5"/>
  <c r="V34" i="5"/>
  <c r="N26" i="5"/>
  <c r="L24" i="5"/>
  <c r="R31" i="5"/>
  <c r="V35" i="5"/>
  <c r="M46" i="5"/>
  <c r="Z59" i="5"/>
  <c r="Q52" i="5"/>
  <c r="X59" i="5"/>
  <c r="AM56" i="5"/>
  <c r="AE48" i="5"/>
  <c r="AL55" i="5"/>
  <c r="AD47" i="5"/>
  <c r="AK54" i="5"/>
  <c r="AR61" i="5"/>
  <c r="AJ53" i="5"/>
  <c r="AQ60" i="5"/>
  <c r="AI52" i="5"/>
  <c r="AO58" i="5"/>
  <c r="AG50" i="5"/>
  <c r="AP59" i="5"/>
  <c r="AH51" i="5"/>
  <c r="AF49" i="5"/>
  <c r="AN57" i="5"/>
  <c r="X116" i="5"/>
  <c r="S111" i="5"/>
  <c r="T112" i="5"/>
  <c r="R110" i="5"/>
  <c r="Q109" i="5"/>
  <c r="P108" i="5"/>
  <c r="O107" i="5"/>
  <c r="N106" i="5"/>
  <c r="M105" i="5"/>
  <c r="L104" i="5"/>
  <c r="K103" i="5"/>
  <c r="Z118" i="5"/>
  <c r="W115" i="5"/>
  <c r="U113" i="5"/>
  <c r="Y117" i="5"/>
  <c r="V114" i="5"/>
  <c r="AR130" i="5"/>
  <c r="AQ129" i="5"/>
  <c r="AP128" i="5"/>
  <c r="AO127" i="5"/>
  <c r="AN126" i="5"/>
  <c r="AM125" i="5"/>
  <c r="AL124" i="5"/>
  <c r="AK123" i="5"/>
  <c r="AJ122" i="5"/>
  <c r="AI121" i="5"/>
  <c r="AH120" i="5"/>
  <c r="AG119" i="5"/>
  <c r="AF118" i="5"/>
  <c r="AE117" i="5"/>
  <c r="AD116" i="5"/>
  <c r="AR132" i="5"/>
  <c r="AQ131" i="5"/>
  <c r="AP130" i="5"/>
  <c r="AO129" i="5"/>
  <c r="AN128" i="5"/>
  <c r="AM127" i="5"/>
  <c r="AL126" i="5"/>
  <c r="AK125" i="5"/>
  <c r="AJ124" i="5"/>
  <c r="AI123" i="5"/>
  <c r="AH122" i="5"/>
  <c r="AG121" i="5"/>
  <c r="AF120" i="5"/>
  <c r="AE119" i="5"/>
  <c r="AD118" i="5"/>
  <c r="AR186" i="5"/>
  <c r="AO183" i="5"/>
  <c r="AP184" i="5"/>
  <c r="AM181" i="5"/>
  <c r="AL180" i="5"/>
  <c r="AK179" i="5"/>
  <c r="AJ178" i="5"/>
  <c r="AI177" i="5"/>
  <c r="AH176" i="5"/>
  <c r="AG175" i="5"/>
  <c r="AF174" i="5"/>
  <c r="AE173" i="5"/>
  <c r="AD172" i="5"/>
  <c r="AQ185" i="5"/>
  <c r="AN182" i="5"/>
  <c r="AR192" i="5"/>
  <c r="AP190" i="5"/>
  <c r="AO189" i="5"/>
  <c r="AN188" i="5"/>
  <c r="AM187" i="5"/>
  <c r="AL186" i="5"/>
  <c r="AK185" i="5"/>
  <c r="AJ184" i="5"/>
  <c r="AI183" i="5"/>
  <c r="AQ191" i="5"/>
  <c r="AG181" i="5"/>
  <c r="AF180" i="5"/>
  <c r="AE179" i="5"/>
  <c r="AD178" i="5"/>
  <c r="AH182" i="5"/>
  <c r="V56" i="5"/>
  <c r="N48" i="5"/>
  <c r="U55" i="5"/>
  <c r="T54" i="5"/>
  <c r="S53" i="5"/>
  <c r="Z60" i="5"/>
  <c r="R52" i="5"/>
  <c r="X58" i="5"/>
  <c r="P50" i="5"/>
  <c r="K45" i="5"/>
  <c r="O49" i="5"/>
  <c r="W57" i="5"/>
  <c r="G45" i="5"/>
  <c r="Y59" i="5"/>
  <c r="M47" i="5"/>
  <c r="Q51" i="5"/>
  <c r="L46" i="5"/>
  <c r="BB47" i="5"/>
  <c r="AC117" i="5"/>
  <c r="AC115" i="5"/>
  <c r="V51" i="5"/>
  <c r="U50" i="5"/>
  <c r="S48" i="5"/>
  <c r="Z55" i="5"/>
  <c r="X53" i="5"/>
  <c r="T49" i="5"/>
  <c r="K40" i="5"/>
  <c r="R47" i="5"/>
  <c r="Q46" i="5"/>
  <c r="P45" i="5"/>
  <c r="G40" i="5"/>
  <c r="O44" i="5"/>
  <c r="W52" i="5"/>
  <c r="M42" i="5"/>
  <c r="Y54" i="5"/>
  <c r="L41" i="5"/>
  <c r="N43" i="5"/>
  <c r="Z48" i="5"/>
  <c r="S41" i="5"/>
  <c r="K33" i="5"/>
  <c r="R40" i="5"/>
  <c r="Q39" i="5"/>
  <c r="Y47" i="5"/>
  <c r="X46" i="5"/>
  <c r="P38" i="5"/>
  <c r="G33" i="5"/>
  <c r="W45" i="5"/>
  <c r="O37" i="5"/>
  <c r="U43" i="5"/>
  <c r="M35" i="5"/>
  <c r="V44" i="5"/>
  <c r="L34" i="5"/>
  <c r="N36" i="5"/>
  <c r="T42" i="5"/>
  <c r="AR37" i="5"/>
  <c r="AQ36" i="5"/>
  <c r="AP35" i="5"/>
  <c r="AO34" i="5"/>
  <c r="AN33" i="5"/>
  <c r="AL31" i="5"/>
  <c r="AM32" i="5"/>
  <c r="AH27" i="5"/>
  <c r="AE24" i="5"/>
  <c r="AJ29" i="5"/>
  <c r="AI28" i="5"/>
  <c r="AD23" i="5"/>
  <c r="AF25" i="5"/>
  <c r="AK30" i="5"/>
  <c r="AG26" i="5"/>
  <c r="AR46" i="5"/>
  <c r="AJ38" i="5"/>
  <c r="AQ45" i="5"/>
  <c r="AI37" i="5"/>
  <c r="AP44" i="5"/>
  <c r="AH36" i="5"/>
  <c r="AO43" i="5"/>
  <c r="AG35" i="5"/>
  <c r="AN42" i="5"/>
  <c r="AF34" i="5"/>
  <c r="AL40" i="5"/>
  <c r="AD32" i="5"/>
  <c r="AK39" i="5"/>
  <c r="AM41" i="5"/>
  <c r="AE33" i="5"/>
  <c r="AM49" i="5"/>
  <c r="AL48" i="5"/>
  <c r="AR54" i="5"/>
  <c r="AQ53" i="5"/>
  <c r="AO51" i="5"/>
  <c r="AJ46" i="5"/>
  <c r="AP52" i="5"/>
  <c r="AI45" i="5"/>
  <c r="AK47" i="5"/>
  <c r="AH44" i="5"/>
  <c r="AG43" i="5"/>
  <c r="AN50" i="5"/>
  <c r="AF42" i="5"/>
  <c r="AD40" i="5"/>
  <c r="AE41" i="5"/>
  <c r="AM57" i="5"/>
  <c r="AE49" i="5"/>
  <c r="AL56" i="5"/>
  <c r="AD48" i="5"/>
  <c r="AK55" i="5"/>
  <c r="AR62" i="5"/>
  <c r="AJ54" i="5"/>
  <c r="AQ61" i="5"/>
  <c r="AI53" i="5"/>
  <c r="AO59" i="5"/>
  <c r="AG51" i="5"/>
  <c r="AN58" i="5"/>
  <c r="AP60" i="5"/>
  <c r="AH52" i="5"/>
  <c r="AF50" i="5"/>
  <c r="AR86" i="5"/>
  <c r="AQ85" i="5"/>
  <c r="AP84" i="5"/>
  <c r="AO83" i="5"/>
  <c r="AN82" i="5"/>
  <c r="AM81" i="5"/>
  <c r="AL80" i="5"/>
  <c r="AK79" i="5"/>
  <c r="AJ78" i="5"/>
  <c r="AI77" i="5"/>
  <c r="AH76" i="5"/>
  <c r="AG75" i="5"/>
  <c r="AF74" i="5"/>
  <c r="AE73" i="5"/>
  <c r="AD72" i="5"/>
  <c r="AO78" i="5"/>
  <c r="AH71" i="5"/>
  <c r="AJ73" i="5"/>
  <c r="AD67" i="5"/>
  <c r="AP79" i="5"/>
  <c r="AK74" i="5"/>
  <c r="AG70" i="5"/>
  <c r="AE68" i="5"/>
  <c r="AQ80" i="5"/>
  <c r="AF69" i="5"/>
  <c r="AM76" i="5"/>
  <c r="AN77" i="5"/>
  <c r="AL75" i="5"/>
  <c r="AI72" i="5"/>
  <c r="AR81" i="5"/>
  <c r="AQ104" i="5"/>
  <c r="AN101" i="5"/>
  <c r="AD91" i="5"/>
  <c r="AR105" i="5"/>
  <c r="AO102" i="5"/>
  <c r="AI96" i="5"/>
  <c r="AE92" i="5"/>
  <c r="AJ97" i="5"/>
  <c r="AL99" i="5"/>
  <c r="AG94" i="5"/>
  <c r="AP103" i="5"/>
  <c r="AH95" i="5"/>
  <c r="AM100" i="5"/>
  <c r="AK98" i="5"/>
  <c r="AF93" i="5"/>
  <c r="V59" i="5"/>
  <c r="N51" i="5"/>
  <c r="U58" i="5"/>
  <c r="M50" i="5"/>
  <c r="T57" i="5"/>
  <c r="S56" i="5"/>
  <c r="Z63" i="5"/>
  <c r="R55" i="5"/>
  <c r="X61" i="5"/>
  <c r="P53" i="5"/>
  <c r="G48" i="5"/>
  <c r="O52" i="5"/>
  <c r="Q54" i="5"/>
  <c r="K48" i="5"/>
  <c r="L49" i="5"/>
  <c r="W60" i="5"/>
  <c r="Y62" i="5"/>
  <c r="Z71" i="5"/>
  <c r="W68" i="5"/>
  <c r="V67" i="5"/>
  <c r="N59" i="5"/>
  <c r="X69" i="5"/>
  <c r="U66" i="5"/>
  <c r="M58" i="5"/>
  <c r="T65" i="5"/>
  <c r="L57" i="5"/>
  <c r="S64" i="5"/>
  <c r="K56" i="5"/>
  <c r="R63" i="5"/>
  <c r="Y70" i="5"/>
  <c r="P61" i="5"/>
  <c r="G56" i="5"/>
  <c r="O60" i="5"/>
  <c r="Q62" i="5"/>
  <c r="Z79" i="5"/>
  <c r="Y78" i="5"/>
  <c r="X77" i="5"/>
  <c r="W76" i="5"/>
  <c r="V75" i="5"/>
  <c r="U74" i="5"/>
  <c r="T73" i="5"/>
  <c r="S72" i="5"/>
  <c r="R71" i="5"/>
  <c r="N67" i="5"/>
  <c r="M66" i="5"/>
  <c r="Q70" i="5"/>
  <c r="L65" i="5"/>
  <c r="K64" i="5"/>
  <c r="G64" i="5"/>
  <c r="O68" i="5"/>
  <c r="P69" i="5"/>
  <c r="Z107" i="5"/>
  <c r="Y106" i="5"/>
  <c r="X105" i="5"/>
  <c r="W104" i="5"/>
  <c r="V103" i="5"/>
  <c r="U102" i="5"/>
  <c r="T101" i="5"/>
  <c r="S100" i="5"/>
  <c r="R99" i="5"/>
  <c r="Q98" i="5"/>
  <c r="P97" i="5"/>
  <c r="O96" i="5"/>
  <c r="N95" i="5"/>
  <c r="M94" i="5"/>
  <c r="K92" i="5"/>
  <c r="L93" i="5"/>
  <c r="AR99" i="5"/>
  <c r="AQ98" i="5"/>
  <c r="AP97" i="5"/>
  <c r="AO96" i="5"/>
  <c r="AN95" i="5"/>
  <c r="AM94" i="5"/>
  <c r="AL93" i="5"/>
  <c r="AK92" i="5"/>
  <c r="AJ91" i="5"/>
  <c r="AI90" i="5"/>
  <c r="AH89" i="5"/>
  <c r="AG88" i="5"/>
  <c r="AD85" i="5"/>
  <c r="AE86" i="5"/>
  <c r="AF87" i="5"/>
  <c r="Z95" i="5"/>
  <c r="Y94" i="5"/>
  <c r="W92" i="5"/>
  <c r="U90" i="5"/>
  <c r="X93" i="5"/>
  <c r="S88" i="5"/>
  <c r="R87" i="5"/>
  <c r="Q86" i="5"/>
  <c r="P85" i="5"/>
  <c r="O84" i="5"/>
  <c r="N83" i="5"/>
  <c r="M82" i="5"/>
  <c r="L81" i="5"/>
  <c r="K80" i="5"/>
  <c r="V91" i="5"/>
  <c r="T89" i="5"/>
  <c r="AR116" i="5"/>
  <c r="AQ115" i="5"/>
  <c r="AP114" i="5"/>
  <c r="AO113" i="5"/>
  <c r="AN112" i="5"/>
  <c r="AM111" i="5"/>
  <c r="AL110" i="5"/>
  <c r="AK109" i="5"/>
  <c r="AJ108" i="5"/>
  <c r="AI107" i="5"/>
  <c r="AH106" i="5"/>
  <c r="AG105" i="5"/>
  <c r="AF104" i="5"/>
  <c r="AE103" i="5"/>
  <c r="AD102" i="5"/>
  <c r="AP117" i="5"/>
  <c r="AL113" i="5"/>
  <c r="AM114" i="5"/>
  <c r="AJ111" i="5"/>
  <c r="AQ118" i="5"/>
  <c r="AN115" i="5"/>
  <c r="AI110" i="5"/>
  <c r="AH109" i="5"/>
  <c r="AG108" i="5"/>
  <c r="AF107" i="5"/>
  <c r="AE106" i="5"/>
  <c r="AD105" i="5"/>
  <c r="AK112" i="5"/>
  <c r="AR119" i="5"/>
  <c r="AO116" i="5"/>
  <c r="Z117" i="5"/>
  <c r="Y116" i="5"/>
  <c r="X115" i="5"/>
  <c r="W114" i="5"/>
  <c r="V113" i="5"/>
  <c r="U112" i="5"/>
  <c r="T111" i="5"/>
  <c r="S110" i="5"/>
  <c r="R109" i="5"/>
  <c r="Q108" i="5"/>
  <c r="P107" i="5"/>
  <c r="O106" i="5"/>
  <c r="N105" i="5"/>
  <c r="M104" i="5"/>
  <c r="L103" i="5"/>
  <c r="K102" i="5"/>
  <c r="AR114" i="5"/>
  <c r="AQ113" i="5"/>
  <c r="AP112" i="5"/>
  <c r="AN110" i="5"/>
  <c r="AM109" i="5"/>
  <c r="AL108" i="5"/>
  <c r="AK107" i="5"/>
  <c r="AJ106" i="5"/>
  <c r="AI105" i="5"/>
  <c r="AH104" i="5"/>
  <c r="AG103" i="5"/>
  <c r="AF102" i="5"/>
  <c r="AE101" i="5"/>
  <c r="AD100" i="5"/>
  <c r="AO111" i="5"/>
  <c r="AP135" i="5"/>
  <c r="AO134" i="5"/>
  <c r="AN133" i="5"/>
  <c r="AM132" i="5"/>
  <c r="AL131" i="5"/>
  <c r="AK130" i="5"/>
  <c r="AJ129" i="5"/>
  <c r="AI128" i="5"/>
  <c r="AH127" i="5"/>
  <c r="AG126" i="5"/>
  <c r="AF125" i="5"/>
  <c r="AE124" i="5"/>
  <c r="AD123" i="5"/>
  <c r="AR137" i="5"/>
  <c r="AQ136" i="5"/>
  <c r="AR128" i="5"/>
  <c r="AQ127" i="5"/>
  <c r="AP126" i="5"/>
  <c r="AO125" i="5"/>
  <c r="AN124" i="5"/>
  <c r="AM123" i="5"/>
  <c r="AL122" i="5"/>
  <c r="AK121" i="5"/>
  <c r="AJ120" i="5"/>
  <c r="AI119" i="5"/>
  <c r="AH118" i="5"/>
  <c r="AG117" i="5"/>
  <c r="AF116" i="5"/>
  <c r="AE115" i="5"/>
  <c r="AD114" i="5"/>
  <c r="Z151" i="5"/>
  <c r="Y150" i="5"/>
  <c r="X149" i="5"/>
  <c r="W148" i="5"/>
  <c r="V147" i="5"/>
  <c r="T145" i="5"/>
  <c r="Q142" i="5"/>
  <c r="U146" i="5"/>
  <c r="K136" i="5"/>
  <c r="R143" i="5"/>
  <c r="O140" i="5"/>
  <c r="N139" i="5"/>
  <c r="S144" i="5"/>
  <c r="P141" i="5"/>
  <c r="M138" i="5"/>
  <c r="L137" i="5"/>
  <c r="AR143" i="5"/>
  <c r="AQ142" i="5"/>
  <c r="AP141" i="5"/>
  <c r="AO140" i="5"/>
  <c r="AN139" i="5"/>
  <c r="AM138" i="5"/>
  <c r="AL137" i="5"/>
  <c r="AK136" i="5"/>
  <c r="AH133" i="5"/>
  <c r="AD129" i="5"/>
  <c r="AE130" i="5"/>
  <c r="AJ135" i="5"/>
  <c r="AG132" i="5"/>
  <c r="AI134" i="5"/>
  <c r="AF131" i="5"/>
  <c r="Z156" i="5"/>
  <c r="Y155" i="5"/>
  <c r="X154" i="5"/>
  <c r="W153" i="5"/>
  <c r="V152" i="5"/>
  <c r="U151" i="5"/>
  <c r="T150" i="5"/>
  <c r="S149" i="5"/>
  <c r="R148" i="5"/>
  <c r="P146" i="5"/>
  <c r="O145" i="5"/>
  <c r="N144" i="5"/>
  <c r="M143" i="5"/>
  <c r="L142" i="5"/>
  <c r="K141" i="5"/>
  <c r="Q147" i="5"/>
  <c r="AR165" i="5"/>
  <c r="AQ164" i="5"/>
  <c r="AP163" i="5"/>
  <c r="AO162" i="5"/>
  <c r="AN161" i="5"/>
  <c r="AM160" i="5"/>
  <c r="AL159" i="5"/>
  <c r="AK158" i="5"/>
  <c r="AJ157" i="5"/>
  <c r="AI156" i="5"/>
  <c r="AH155" i="5"/>
  <c r="AG154" i="5"/>
  <c r="AF153" i="5"/>
  <c r="AE152" i="5"/>
  <c r="AD151" i="5"/>
  <c r="AR158" i="5"/>
  <c r="AQ157" i="5"/>
  <c r="AP156" i="5"/>
  <c r="AO155" i="5"/>
  <c r="AN154" i="5"/>
  <c r="AM153" i="5"/>
  <c r="AL152" i="5"/>
  <c r="AK151" i="5"/>
  <c r="AJ150" i="5"/>
  <c r="AI149" i="5"/>
  <c r="AH148" i="5"/>
  <c r="AF146" i="5"/>
  <c r="AE145" i="5"/>
  <c r="AD144" i="5"/>
  <c r="AG147" i="5"/>
  <c r="Z164" i="5"/>
  <c r="Y163" i="5"/>
  <c r="X162" i="5"/>
  <c r="W161" i="5"/>
  <c r="V160" i="5"/>
  <c r="U159" i="5"/>
  <c r="T158" i="5"/>
  <c r="S157" i="5"/>
  <c r="R156" i="5"/>
  <c r="Q155" i="5"/>
  <c r="P154" i="5"/>
  <c r="O153" i="5"/>
  <c r="N152" i="5"/>
  <c r="M151" i="5"/>
  <c r="L150" i="5"/>
  <c r="K149" i="5"/>
  <c r="X158" i="5"/>
  <c r="O149" i="5"/>
  <c r="S153" i="5"/>
  <c r="T154" i="5"/>
  <c r="P150" i="5"/>
  <c r="Y159" i="5"/>
  <c r="U155" i="5"/>
  <c r="W157" i="5"/>
  <c r="M147" i="5"/>
  <c r="R152" i="5"/>
  <c r="Q151" i="5"/>
  <c r="V156" i="5"/>
  <c r="N148" i="5"/>
  <c r="K145" i="5"/>
  <c r="L146" i="5"/>
  <c r="Z160" i="5"/>
  <c r="AQ170" i="5"/>
  <c r="AP169" i="5"/>
  <c r="AO168" i="5"/>
  <c r="AN167" i="5"/>
  <c r="AM166" i="5"/>
  <c r="AL165" i="5"/>
  <c r="AK164" i="5"/>
  <c r="AJ163" i="5"/>
  <c r="AI162" i="5"/>
  <c r="AH161" i="5"/>
  <c r="AF159" i="5"/>
  <c r="AE158" i="5"/>
  <c r="AD157" i="5"/>
  <c r="AR171" i="5"/>
  <c r="AG160" i="5"/>
  <c r="Y184" i="5"/>
  <c r="X183" i="5"/>
  <c r="Z185" i="5"/>
  <c r="V181" i="5"/>
  <c r="U180" i="5"/>
  <c r="T179" i="5"/>
  <c r="S178" i="5"/>
  <c r="R177" i="5"/>
  <c r="Q176" i="5"/>
  <c r="P175" i="5"/>
  <c r="O174" i="5"/>
  <c r="N173" i="5"/>
  <c r="L171" i="5"/>
  <c r="K170" i="5"/>
  <c r="M172" i="5"/>
  <c r="W182" i="5"/>
  <c r="Z176" i="5"/>
  <c r="Y175" i="5"/>
  <c r="X174" i="5"/>
  <c r="W173" i="5"/>
  <c r="V172" i="5"/>
  <c r="U171" i="5"/>
  <c r="T170" i="5"/>
  <c r="S169" i="5"/>
  <c r="R168" i="5"/>
  <c r="Q167" i="5"/>
  <c r="P166" i="5"/>
  <c r="O165" i="5"/>
  <c r="N164" i="5"/>
  <c r="M163" i="5"/>
  <c r="L162" i="5"/>
  <c r="K161" i="5"/>
  <c r="Z183" i="5"/>
  <c r="X181" i="5"/>
  <c r="W180" i="5"/>
  <c r="V179" i="5"/>
  <c r="U178" i="5"/>
  <c r="T177" i="5"/>
  <c r="S176" i="5"/>
  <c r="R175" i="5"/>
  <c r="Q174" i="5"/>
  <c r="P173" i="5"/>
  <c r="Y182" i="5"/>
  <c r="O172" i="5"/>
  <c r="N171" i="5"/>
  <c r="L169" i="5"/>
  <c r="M170" i="5"/>
  <c r="K168" i="5"/>
  <c r="AR183" i="5"/>
  <c r="AP181" i="5"/>
  <c r="AO180" i="5"/>
  <c r="AN179" i="5"/>
  <c r="AM178" i="5"/>
  <c r="AL177" i="5"/>
  <c r="AK176" i="5"/>
  <c r="AJ175" i="5"/>
  <c r="AI174" i="5"/>
  <c r="AH173" i="5"/>
  <c r="AG172" i="5"/>
  <c r="AF171" i="5"/>
  <c r="AQ182" i="5"/>
  <c r="AE170" i="5"/>
  <c r="AD169" i="5"/>
  <c r="W196" i="5"/>
  <c r="T193" i="5"/>
  <c r="Z199" i="5"/>
  <c r="Y198" i="5"/>
  <c r="X197" i="5"/>
  <c r="S192" i="5"/>
  <c r="R191" i="5"/>
  <c r="Q190" i="5"/>
  <c r="P189" i="5"/>
  <c r="O188" i="5"/>
  <c r="N187" i="5"/>
  <c r="M186" i="5"/>
  <c r="L185" i="5"/>
  <c r="K184" i="5"/>
  <c r="U194" i="5"/>
  <c r="V195" i="5"/>
  <c r="V192" i="5"/>
  <c r="Y195" i="5"/>
  <c r="X194" i="5"/>
  <c r="U191" i="5"/>
  <c r="T190" i="5"/>
  <c r="S189" i="5"/>
  <c r="R188" i="5"/>
  <c r="Q187" i="5"/>
  <c r="P186" i="5"/>
  <c r="O185" i="5"/>
  <c r="N184" i="5"/>
  <c r="M183" i="5"/>
  <c r="Z196" i="5"/>
  <c r="W193" i="5"/>
  <c r="K181" i="5"/>
  <c r="L182" i="5"/>
  <c r="AR196" i="5"/>
  <c r="AN192" i="5"/>
  <c r="AP194" i="5"/>
  <c r="AM191" i="5"/>
  <c r="AQ195" i="5"/>
  <c r="AO193" i="5"/>
  <c r="AJ188" i="5"/>
  <c r="AK189" i="5"/>
  <c r="AG185" i="5"/>
  <c r="AL190" i="5"/>
  <c r="AH186" i="5"/>
  <c r="AI187" i="5"/>
  <c r="AE183" i="5"/>
  <c r="AF184" i="5"/>
  <c r="AD182" i="5"/>
  <c r="Z206" i="5"/>
  <c r="AA206" i="5" s="1"/>
  <c r="S199" i="5"/>
  <c r="R198" i="5"/>
  <c r="Y205" i="5"/>
  <c r="T200" i="5"/>
  <c r="Q197" i="5"/>
  <c r="L192" i="5"/>
  <c r="X204" i="5"/>
  <c r="W203" i="5"/>
  <c r="O195" i="5"/>
  <c r="N194" i="5"/>
  <c r="V202" i="5"/>
  <c r="K191" i="5"/>
  <c r="P196" i="5"/>
  <c r="M193" i="5"/>
  <c r="U201" i="5"/>
  <c r="T195" i="5"/>
  <c r="S194" i="5"/>
  <c r="Z201" i="5"/>
  <c r="U196" i="5"/>
  <c r="R193" i="5"/>
  <c r="X199" i="5"/>
  <c r="W198" i="5"/>
  <c r="V197" i="5"/>
  <c r="Q192" i="5"/>
  <c r="P191" i="5"/>
  <c r="K186" i="5"/>
  <c r="Y200" i="5"/>
  <c r="L187" i="5"/>
  <c r="N189" i="5"/>
  <c r="M188" i="5"/>
  <c r="O190" i="5"/>
  <c r="AR42" i="5"/>
  <c r="AJ34" i="5"/>
  <c r="AQ41" i="5"/>
  <c r="AI33" i="5"/>
  <c r="AP40" i="5"/>
  <c r="AH32" i="5"/>
  <c r="AO39" i="5"/>
  <c r="AG31" i="5"/>
  <c r="AN38" i="5"/>
  <c r="AF30" i="5"/>
  <c r="AL36" i="5"/>
  <c r="AD28" i="5"/>
  <c r="AE29" i="5"/>
  <c r="AK35" i="5"/>
  <c r="AM37" i="5"/>
  <c r="Z50" i="5"/>
  <c r="X48" i="5"/>
  <c r="S43" i="5"/>
  <c r="K35" i="5"/>
  <c r="R42" i="5"/>
  <c r="Q41" i="5"/>
  <c r="P40" i="5"/>
  <c r="G35" i="5"/>
  <c r="O39" i="5"/>
  <c r="Y49" i="5"/>
  <c r="U45" i="5"/>
  <c r="M37" i="5"/>
  <c r="T44" i="5"/>
  <c r="V46" i="5"/>
  <c r="W47" i="5"/>
  <c r="L36" i="5"/>
  <c r="N38" i="5"/>
  <c r="AR39" i="5"/>
  <c r="AQ38" i="5"/>
  <c r="AP37" i="5"/>
  <c r="AO36" i="5"/>
  <c r="AG28" i="5"/>
  <c r="AN35" i="5"/>
  <c r="AL33" i="5"/>
  <c r="AI30" i="5"/>
  <c r="AE26" i="5"/>
  <c r="AK32" i="5"/>
  <c r="AF27" i="5"/>
  <c r="AH29" i="5"/>
  <c r="AM34" i="5"/>
  <c r="AJ31" i="5"/>
  <c r="AD25" i="5"/>
  <c r="AR43" i="5"/>
  <c r="AJ35" i="5"/>
  <c r="AQ42" i="5"/>
  <c r="AI34" i="5"/>
  <c r="AP41" i="5"/>
  <c r="AH33" i="5"/>
  <c r="AO40" i="5"/>
  <c r="AG32" i="5"/>
  <c r="AN39" i="5"/>
  <c r="AF31" i="5"/>
  <c r="AL37" i="5"/>
  <c r="AD29" i="5"/>
  <c r="AE30" i="5"/>
  <c r="AK36" i="5"/>
  <c r="AM38" i="5"/>
  <c r="BB25" i="5"/>
  <c r="BB21" i="5"/>
  <c r="BB29" i="5"/>
  <c r="BB37" i="5"/>
  <c r="BB45" i="5"/>
  <c r="BB54" i="5"/>
  <c r="BB70" i="5"/>
  <c r="BB92" i="5"/>
  <c r="BB129" i="5"/>
  <c r="BB113" i="5"/>
  <c r="BB94" i="5"/>
  <c r="BB106" i="5"/>
  <c r="BB104" i="5"/>
  <c r="BB111" i="5"/>
  <c r="BB125" i="5"/>
  <c r="BB139" i="5"/>
  <c r="BB156" i="5"/>
  <c r="BB151" i="5"/>
  <c r="BB168" i="5"/>
  <c r="BB174" i="5"/>
  <c r="BB179" i="5"/>
  <c r="BB204" i="5"/>
  <c r="BB206" i="5"/>
  <c r="BB207" i="5"/>
  <c r="AM48" i="5"/>
  <c r="AL47" i="5"/>
  <c r="AR53" i="5"/>
  <c r="AQ52" i="5"/>
  <c r="AO50" i="5"/>
  <c r="AP51" i="5"/>
  <c r="AJ45" i="5"/>
  <c r="AN49" i="5"/>
  <c r="AI44" i="5"/>
  <c r="AH43" i="5"/>
  <c r="AG42" i="5"/>
  <c r="AF41" i="5"/>
  <c r="AD39" i="5"/>
  <c r="AE40" i="5"/>
  <c r="AK46" i="5"/>
  <c r="AR109" i="5"/>
  <c r="AQ108" i="5"/>
  <c r="AP107" i="5"/>
  <c r="AO106" i="5"/>
  <c r="AN105" i="5"/>
  <c r="AM104" i="5"/>
  <c r="AL103" i="5"/>
  <c r="AK102" i="5"/>
  <c r="AJ101" i="5"/>
  <c r="AI100" i="5"/>
  <c r="AH99" i="5"/>
  <c r="AG98" i="5"/>
  <c r="AF97" i="5"/>
  <c r="AE96" i="5"/>
  <c r="AD95" i="5"/>
  <c r="AR90" i="5"/>
  <c r="AP88" i="5"/>
  <c r="AO87" i="5"/>
  <c r="AN86" i="5"/>
  <c r="AM85" i="5"/>
  <c r="AL84" i="5"/>
  <c r="AK83" i="5"/>
  <c r="AJ82" i="5"/>
  <c r="AI81" i="5"/>
  <c r="AH80" i="5"/>
  <c r="AG79" i="5"/>
  <c r="AF78" i="5"/>
  <c r="AE77" i="5"/>
  <c r="AD76" i="5"/>
  <c r="AQ89" i="5"/>
  <c r="AR115" i="5"/>
  <c r="AQ114" i="5"/>
  <c r="AP113" i="5"/>
  <c r="AO112" i="5"/>
  <c r="AN111" i="5"/>
  <c r="AM110" i="5"/>
  <c r="AL109" i="5"/>
  <c r="AK108" i="5"/>
  <c r="AJ107" i="5"/>
  <c r="AI106" i="5"/>
  <c r="AH105" i="5"/>
  <c r="AG104" i="5"/>
  <c r="AF103" i="5"/>
  <c r="AE102" i="5"/>
  <c r="AD101" i="5"/>
  <c r="Z127" i="5"/>
  <c r="Y126" i="5"/>
  <c r="X125" i="5"/>
  <c r="W124" i="5"/>
  <c r="V123" i="5"/>
  <c r="U122" i="5"/>
  <c r="T121" i="5"/>
  <c r="S120" i="5"/>
  <c r="R119" i="5"/>
  <c r="Q118" i="5"/>
  <c r="P117" i="5"/>
  <c r="O116" i="5"/>
  <c r="N115" i="5"/>
  <c r="M114" i="5"/>
  <c r="L113" i="5"/>
  <c r="K112" i="5"/>
  <c r="Z157" i="5"/>
  <c r="Y156" i="5"/>
  <c r="X155" i="5"/>
  <c r="W154" i="5"/>
  <c r="V153" i="5"/>
  <c r="U152" i="5"/>
  <c r="T151" i="5"/>
  <c r="S150" i="5"/>
  <c r="R149" i="5"/>
  <c r="Q148" i="5"/>
  <c r="O146" i="5"/>
  <c r="N145" i="5"/>
  <c r="M144" i="5"/>
  <c r="L143" i="5"/>
  <c r="K142" i="5"/>
  <c r="P147" i="5"/>
  <c r="AR187" i="5"/>
  <c r="AQ186" i="5"/>
  <c r="AP185" i="5"/>
  <c r="AO184" i="5"/>
  <c r="AN183" i="5"/>
  <c r="AM182" i="5"/>
  <c r="AH177" i="5"/>
  <c r="AL181" i="5"/>
  <c r="AI178" i="5"/>
  <c r="AD173" i="5"/>
  <c r="AE174" i="5"/>
  <c r="AG176" i="5"/>
  <c r="AJ179" i="5"/>
  <c r="AF175" i="5"/>
  <c r="AK180" i="5"/>
  <c r="AO198" i="5"/>
  <c r="AK194" i="5"/>
  <c r="AR201" i="5"/>
  <c r="AP199" i="5"/>
  <c r="AN197" i="5"/>
  <c r="AL195" i="5"/>
  <c r="AJ193" i="5"/>
  <c r="AH191" i="5"/>
  <c r="AI192" i="5"/>
  <c r="AQ200" i="5"/>
  <c r="AM196" i="5"/>
  <c r="AG190" i="5"/>
  <c r="AF189" i="5"/>
  <c r="AE188" i="5"/>
  <c r="AD187" i="5"/>
  <c r="X29" i="5"/>
  <c r="V27" i="5"/>
  <c r="U26" i="5"/>
  <c r="S24" i="5"/>
  <c r="Q22" i="5"/>
  <c r="O20" i="5"/>
  <c r="M18" i="5"/>
  <c r="Y30" i="5"/>
  <c r="P21" i="5"/>
  <c r="R23" i="5"/>
  <c r="N19" i="5"/>
  <c r="W28" i="5"/>
  <c r="G16" i="5"/>
  <c r="T25" i="5"/>
  <c r="Z31" i="5"/>
  <c r="L17" i="5"/>
  <c r="K16" i="5"/>
  <c r="AC100" i="5"/>
  <c r="AC177" i="5"/>
  <c r="AC38" i="5"/>
  <c r="Z35" i="5"/>
  <c r="Y34" i="5"/>
  <c r="X33" i="5"/>
  <c r="W32" i="5"/>
  <c r="U30" i="5"/>
  <c r="P25" i="5"/>
  <c r="L21" i="5"/>
  <c r="R27" i="5"/>
  <c r="V31" i="5"/>
  <c r="Q26" i="5"/>
  <c r="O24" i="5"/>
  <c r="M22" i="5"/>
  <c r="K20" i="5"/>
  <c r="S28" i="5"/>
  <c r="N23" i="5"/>
  <c r="T29" i="5"/>
  <c r="G20" i="5"/>
  <c r="AC30" i="5"/>
  <c r="AJ39" i="5"/>
  <c r="AQ46" i="5"/>
  <c r="AI38" i="5"/>
  <c r="AP45" i="5"/>
  <c r="AH37" i="5"/>
  <c r="AO44" i="5"/>
  <c r="AG36" i="5"/>
  <c r="AN43" i="5"/>
  <c r="AF35" i="5"/>
  <c r="AL41" i="5"/>
  <c r="AD33" i="5"/>
  <c r="AK40" i="5"/>
  <c r="AM42" i="5"/>
  <c r="AE34" i="5"/>
  <c r="AR47" i="5"/>
  <c r="AM50" i="5"/>
  <c r="AL49" i="5"/>
  <c r="AR55" i="5"/>
  <c r="AQ54" i="5"/>
  <c r="AO52" i="5"/>
  <c r="AN51" i="5"/>
  <c r="AI46" i="5"/>
  <c r="AP53" i="5"/>
  <c r="AH45" i="5"/>
  <c r="AJ47" i="5"/>
  <c r="AG44" i="5"/>
  <c r="AF43" i="5"/>
  <c r="AD41" i="5"/>
  <c r="AK48" i="5"/>
  <c r="AE42" i="5"/>
  <c r="AM58" i="5"/>
  <c r="AE50" i="5"/>
  <c r="AL57" i="5"/>
  <c r="AD49" i="5"/>
  <c r="AK56" i="5"/>
  <c r="AR63" i="5"/>
  <c r="AJ55" i="5"/>
  <c r="AQ62" i="5"/>
  <c r="AI54" i="5"/>
  <c r="AO60" i="5"/>
  <c r="AG52" i="5"/>
  <c r="AN59" i="5"/>
  <c r="AP61" i="5"/>
  <c r="AF51" i="5"/>
  <c r="AH53" i="5"/>
  <c r="Z123" i="5"/>
  <c r="Y122" i="5"/>
  <c r="X121" i="5"/>
  <c r="W120" i="5"/>
  <c r="V119" i="5"/>
  <c r="U118" i="5"/>
  <c r="T117" i="5"/>
  <c r="S116" i="5"/>
  <c r="R115" i="5"/>
  <c r="Q114" i="5"/>
  <c r="P113" i="5"/>
  <c r="O112" i="5"/>
  <c r="N111" i="5"/>
  <c r="M110" i="5"/>
  <c r="L109" i="5"/>
  <c r="K108" i="5"/>
  <c r="V60" i="5"/>
  <c r="N52" i="5"/>
  <c r="U59" i="5"/>
  <c r="M51" i="5"/>
  <c r="T58" i="5"/>
  <c r="S57" i="5"/>
  <c r="K49" i="5"/>
  <c r="Z64" i="5"/>
  <c r="R56" i="5"/>
  <c r="X62" i="5"/>
  <c r="P54" i="5"/>
  <c r="G49" i="5"/>
  <c r="Y63" i="5"/>
  <c r="O53" i="5"/>
  <c r="Q55" i="5"/>
  <c r="L50" i="5"/>
  <c r="W61" i="5"/>
  <c r="N60" i="5"/>
  <c r="V68" i="5"/>
  <c r="U67" i="5"/>
  <c r="M59" i="5"/>
  <c r="W69" i="5"/>
  <c r="T66" i="5"/>
  <c r="L58" i="5"/>
  <c r="Z72" i="5"/>
  <c r="S65" i="5"/>
  <c r="K57" i="5"/>
  <c r="Y71" i="5"/>
  <c r="R64" i="5"/>
  <c r="P62" i="5"/>
  <c r="G57" i="5"/>
  <c r="X70" i="5"/>
  <c r="O61" i="5"/>
  <c r="Q63" i="5"/>
  <c r="Z80" i="5"/>
  <c r="Q71" i="5"/>
  <c r="O69" i="5"/>
  <c r="N68" i="5"/>
  <c r="U75" i="5"/>
  <c r="M67" i="5"/>
  <c r="V76" i="5"/>
  <c r="L66" i="5"/>
  <c r="W77" i="5"/>
  <c r="P70" i="5"/>
  <c r="K65" i="5"/>
  <c r="X78" i="5"/>
  <c r="Y79" i="5"/>
  <c r="G65" i="5"/>
  <c r="S73" i="5"/>
  <c r="R72" i="5"/>
  <c r="T74" i="5"/>
  <c r="Z93" i="5"/>
  <c r="Y92" i="5"/>
  <c r="X91" i="5"/>
  <c r="W90" i="5"/>
  <c r="V89" i="5"/>
  <c r="U88" i="5"/>
  <c r="T87" i="5"/>
  <c r="S86" i="5"/>
  <c r="R85" i="5"/>
  <c r="Q84" i="5"/>
  <c r="P83" i="5"/>
  <c r="O82" i="5"/>
  <c r="N81" i="5"/>
  <c r="M80" i="5"/>
  <c r="L79" i="5"/>
  <c r="K78" i="5"/>
  <c r="AR147" i="5"/>
  <c r="AQ146" i="5"/>
  <c r="AP145" i="5"/>
  <c r="AO144" i="5"/>
  <c r="AN143" i="5"/>
  <c r="AM142" i="5"/>
  <c r="AL141" i="5"/>
  <c r="AK140" i="5"/>
  <c r="AJ139" i="5"/>
  <c r="AI138" i="5"/>
  <c r="AH137" i="5"/>
  <c r="AG136" i="5"/>
  <c r="AF135" i="5"/>
  <c r="AE134" i="5"/>
  <c r="AD133" i="5"/>
  <c r="AR131" i="5"/>
  <c r="AQ130" i="5"/>
  <c r="AP129" i="5"/>
  <c r="AO128" i="5"/>
  <c r="AN127" i="5"/>
  <c r="AM126" i="5"/>
  <c r="AL125" i="5"/>
  <c r="AK124" i="5"/>
  <c r="AJ123" i="5"/>
  <c r="AI122" i="5"/>
  <c r="AH121" i="5"/>
  <c r="AG120" i="5"/>
  <c r="AF119" i="5"/>
  <c r="AE118" i="5"/>
  <c r="AD117" i="5"/>
  <c r="AR107" i="5"/>
  <c r="AQ106" i="5"/>
  <c r="AP105" i="5"/>
  <c r="AO104" i="5"/>
  <c r="AN103" i="5"/>
  <c r="AM102" i="5"/>
  <c r="AL101" i="5"/>
  <c r="AK100" i="5"/>
  <c r="AJ99" i="5"/>
  <c r="AI98" i="5"/>
  <c r="AH97" i="5"/>
  <c r="AG96" i="5"/>
  <c r="AF95" i="5"/>
  <c r="AE94" i="5"/>
  <c r="AD93" i="5"/>
  <c r="Z97" i="5"/>
  <c r="Y96" i="5"/>
  <c r="X95" i="5"/>
  <c r="W94" i="5"/>
  <c r="R89" i="5"/>
  <c r="U92" i="5"/>
  <c r="S90" i="5"/>
  <c r="Q88" i="5"/>
  <c r="P87" i="5"/>
  <c r="O86" i="5"/>
  <c r="N85" i="5"/>
  <c r="M84" i="5"/>
  <c r="L83" i="5"/>
  <c r="K82" i="5"/>
  <c r="V93" i="5"/>
  <c r="T91" i="5"/>
  <c r="Q79" i="5"/>
  <c r="Z88" i="5"/>
  <c r="U83" i="5"/>
  <c r="L74" i="5"/>
  <c r="V84" i="5"/>
  <c r="R80" i="5"/>
  <c r="W85" i="5"/>
  <c r="M75" i="5"/>
  <c r="X86" i="5"/>
  <c r="N76" i="5"/>
  <c r="Y87" i="5"/>
  <c r="P78" i="5"/>
  <c r="S81" i="5"/>
  <c r="O77" i="5"/>
  <c r="K73" i="5"/>
  <c r="T82" i="5"/>
  <c r="Z108" i="5"/>
  <c r="Y107" i="5"/>
  <c r="X106" i="5"/>
  <c r="W105" i="5"/>
  <c r="V104" i="5"/>
  <c r="U103" i="5"/>
  <c r="T102" i="5"/>
  <c r="S101" i="5"/>
  <c r="R100" i="5"/>
  <c r="Q99" i="5"/>
  <c r="P98" i="5"/>
  <c r="O97" i="5"/>
  <c r="N96" i="5"/>
  <c r="M95" i="5"/>
  <c r="L94" i="5"/>
  <c r="K93" i="5"/>
  <c r="AJ88" i="5"/>
  <c r="AO93" i="5"/>
  <c r="AM91" i="5"/>
  <c r="AP94" i="5"/>
  <c r="AK89" i="5"/>
  <c r="AQ95" i="5"/>
  <c r="AN92" i="5"/>
  <c r="AI87" i="5"/>
  <c r="AH86" i="5"/>
  <c r="AG85" i="5"/>
  <c r="AF84" i="5"/>
  <c r="AE83" i="5"/>
  <c r="AD82" i="5"/>
  <c r="AL90" i="5"/>
  <c r="AR96" i="5"/>
  <c r="AR118" i="5"/>
  <c r="AQ117" i="5"/>
  <c r="AP116" i="5"/>
  <c r="AO115" i="5"/>
  <c r="AN114" i="5"/>
  <c r="AM113" i="5"/>
  <c r="AL112" i="5"/>
  <c r="AK111" i="5"/>
  <c r="AJ110" i="5"/>
  <c r="AI109" i="5"/>
  <c r="AH108" i="5"/>
  <c r="AG107" i="5"/>
  <c r="AF106" i="5"/>
  <c r="AE105" i="5"/>
  <c r="AD104" i="5"/>
  <c r="Z122" i="5"/>
  <c r="Y121" i="5"/>
  <c r="X120" i="5"/>
  <c r="W119" i="5"/>
  <c r="V118" i="5"/>
  <c r="U117" i="5"/>
  <c r="T116" i="5"/>
  <c r="S115" i="5"/>
  <c r="R114" i="5"/>
  <c r="Q113" i="5"/>
  <c r="P112" i="5"/>
  <c r="O111" i="5"/>
  <c r="N110" i="5"/>
  <c r="M109" i="5"/>
  <c r="L108" i="5"/>
  <c r="K107" i="5"/>
  <c r="Z112" i="5"/>
  <c r="Y111" i="5"/>
  <c r="S105" i="5"/>
  <c r="P102" i="5"/>
  <c r="T106" i="5"/>
  <c r="U107" i="5"/>
  <c r="K97" i="5"/>
  <c r="V108" i="5"/>
  <c r="Q103" i="5"/>
  <c r="L98" i="5"/>
  <c r="W109" i="5"/>
  <c r="M99" i="5"/>
  <c r="X110" i="5"/>
  <c r="R104" i="5"/>
  <c r="O101" i="5"/>
  <c r="N100" i="5"/>
  <c r="AM140" i="5"/>
  <c r="AJ137" i="5"/>
  <c r="AQ144" i="5"/>
  <c r="AN141" i="5"/>
  <c r="AL139" i="5"/>
  <c r="AI136" i="5"/>
  <c r="AH135" i="5"/>
  <c r="AG134" i="5"/>
  <c r="AF133" i="5"/>
  <c r="AE132" i="5"/>
  <c r="AD131" i="5"/>
  <c r="AK138" i="5"/>
  <c r="AR145" i="5"/>
  <c r="AO142" i="5"/>
  <c r="AP143" i="5"/>
  <c r="Z128" i="5"/>
  <c r="Y127" i="5"/>
  <c r="X126" i="5"/>
  <c r="W125" i="5"/>
  <c r="V124" i="5"/>
  <c r="U123" i="5"/>
  <c r="T122" i="5"/>
  <c r="S121" i="5"/>
  <c r="R120" i="5"/>
  <c r="Q119" i="5"/>
  <c r="P118" i="5"/>
  <c r="O117" i="5"/>
  <c r="N116" i="5"/>
  <c r="M115" i="5"/>
  <c r="L114" i="5"/>
  <c r="K113" i="5"/>
  <c r="Z137" i="5"/>
  <c r="Y136" i="5"/>
  <c r="X135" i="5"/>
  <c r="W134" i="5"/>
  <c r="V133" i="5"/>
  <c r="U132" i="5"/>
  <c r="T131" i="5"/>
  <c r="S130" i="5"/>
  <c r="R129" i="5"/>
  <c r="Q128" i="5"/>
  <c r="P127" i="5"/>
  <c r="O126" i="5"/>
  <c r="N125" i="5"/>
  <c r="M124" i="5"/>
  <c r="L123" i="5"/>
  <c r="K122" i="5"/>
  <c r="AR157" i="5"/>
  <c r="AQ156" i="5"/>
  <c r="AP155" i="5"/>
  <c r="AO154" i="5"/>
  <c r="AN153" i="5"/>
  <c r="AM152" i="5"/>
  <c r="AL151" i="5"/>
  <c r="AK150" i="5"/>
  <c r="AJ149" i="5"/>
  <c r="AI148" i="5"/>
  <c r="AG146" i="5"/>
  <c r="AF145" i="5"/>
  <c r="AE144" i="5"/>
  <c r="AD143" i="5"/>
  <c r="AH147" i="5"/>
  <c r="Z141" i="5"/>
  <c r="Y140" i="5"/>
  <c r="X139" i="5"/>
  <c r="W138" i="5"/>
  <c r="V137" i="5"/>
  <c r="U136" i="5"/>
  <c r="T135" i="5"/>
  <c r="S134" i="5"/>
  <c r="R133" i="5"/>
  <c r="Q132" i="5"/>
  <c r="P131" i="5"/>
  <c r="O130" i="5"/>
  <c r="N129" i="5"/>
  <c r="M128" i="5"/>
  <c r="L127" i="5"/>
  <c r="K126" i="5"/>
  <c r="AR173" i="5"/>
  <c r="AP171" i="5"/>
  <c r="AO170" i="5"/>
  <c r="AN169" i="5"/>
  <c r="AM168" i="5"/>
  <c r="AL167" i="5"/>
  <c r="AK166" i="5"/>
  <c r="AJ165" i="5"/>
  <c r="AI164" i="5"/>
  <c r="AH163" i="5"/>
  <c r="AG162" i="5"/>
  <c r="AF161" i="5"/>
  <c r="AE160" i="5"/>
  <c r="AQ172" i="5"/>
  <c r="AD159" i="5"/>
  <c r="Z148" i="5"/>
  <c r="X146" i="5"/>
  <c r="W145" i="5"/>
  <c r="V144" i="5"/>
  <c r="U143" i="5"/>
  <c r="T142" i="5"/>
  <c r="S141" i="5"/>
  <c r="Y147" i="5"/>
  <c r="R140" i="5"/>
  <c r="Q139" i="5"/>
  <c r="P138" i="5"/>
  <c r="O137" i="5"/>
  <c r="L134" i="5"/>
  <c r="M135" i="5"/>
  <c r="K133" i="5"/>
  <c r="N136" i="5"/>
  <c r="W136" i="5"/>
  <c r="V135" i="5"/>
  <c r="U134" i="5"/>
  <c r="T133" i="5"/>
  <c r="S132" i="5"/>
  <c r="R131" i="5"/>
  <c r="Q130" i="5"/>
  <c r="P129" i="5"/>
  <c r="O128" i="5"/>
  <c r="N127" i="5"/>
  <c r="M126" i="5"/>
  <c r="L125" i="5"/>
  <c r="K124" i="5"/>
  <c r="Z139" i="5"/>
  <c r="X137" i="5"/>
  <c r="Y138" i="5"/>
  <c r="AO148" i="5"/>
  <c r="AP149" i="5"/>
  <c r="AN147" i="5"/>
  <c r="AQ150" i="5"/>
  <c r="AM146" i="5"/>
  <c r="AL145" i="5"/>
  <c r="AK144" i="5"/>
  <c r="AJ143" i="5"/>
  <c r="AI142" i="5"/>
  <c r="AH141" i="5"/>
  <c r="AG140" i="5"/>
  <c r="AF139" i="5"/>
  <c r="AE138" i="5"/>
  <c r="AD137" i="5"/>
  <c r="AR151" i="5"/>
  <c r="Z172" i="5"/>
  <c r="X170" i="5"/>
  <c r="W169" i="5"/>
  <c r="V168" i="5"/>
  <c r="U167" i="5"/>
  <c r="T166" i="5"/>
  <c r="S165" i="5"/>
  <c r="R164" i="5"/>
  <c r="Q163" i="5"/>
  <c r="P162" i="5"/>
  <c r="O161" i="5"/>
  <c r="N160" i="5"/>
  <c r="M159" i="5"/>
  <c r="L158" i="5"/>
  <c r="K157" i="5"/>
  <c r="Y171" i="5"/>
  <c r="AR161" i="5"/>
  <c r="AQ160" i="5"/>
  <c r="AM156" i="5"/>
  <c r="AH151" i="5"/>
  <c r="AD147" i="5"/>
  <c r="AN157" i="5"/>
  <c r="AI152" i="5"/>
  <c r="AK154" i="5"/>
  <c r="AG150" i="5"/>
  <c r="AP159" i="5"/>
  <c r="AL155" i="5"/>
  <c r="AE148" i="5"/>
  <c r="AF149" i="5"/>
  <c r="AO158" i="5"/>
  <c r="AJ153" i="5"/>
  <c r="Z163" i="5"/>
  <c r="Y162" i="5"/>
  <c r="X161" i="5"/>
  <c r="W160" i="5"/>
  <c r="V159" i="5"/>
  <c r="U158" i="5"/>
  <c r="T157" i="5"/>
  <c r="S156" i="5"/>
  <c r="R155" i="5"/>
  <c r="Q154" i="5"/>
  <c r="P153" i="5"/>
  <c r="O152" i="5"/>
  <c r="N151" i="5"/>
  <c r="M150" i="5"/>
  <c r="L149" i="5"/>
  <c r="K148" i="5"/>
  <c r="Z169" i="5"/>
  <c r="Y168" i="5"/>
  <c r="X167" i="5"/>
  <c r="W166" i="5"/>
  <c r="V165" i="5"/>
  <c r="U164" i="5"/>
  <c r="T163" i="5"/>
  <c r="S162" i="5"/>
  <c r="R161" i="5"/>
  <c r="Q160" i="5"/>
  <c r="P159" i="5"/>
  <c r="O158" i="5"/>
  <c r="N157" i="5"/>
  <c r="M156" i="5"/>
  <c r="L155" i="5"/>
  <c r="K154" i="5"/>
  <c r="Z166" i="5"/>
  <c r="Y165" i="5"/>
  <c r="X164" i="5"/>
  <c r="W163" i="5"/>
  <c r="V162" i="5"/>
  <c r="U161" i="5"/>
  <c r="L152" i="5"/>
  <c r="R158" i="5"/>
  <c r="M153" i="5"/>
  <c r="N154" i="5"/>
  <c r="T160" i="5"/>
  <c r="K151" i="5"/>
  <c r="Q157" i="5"/>
  <c r="O155" i="5"/>
  <c r="S159" i="5"/>
  <c r="P156" i="5"/>
  <c r="X176" i="5"/>
  <c r="Y177" i="5"/>
  <c r="S171" i="5"/>
  <c r="R170" i="5"/>
  <c r="Q169" i="5"/>
  <c r="P168" i="5"/>
  <c r="O167" i="5"/>
  <c r="N166" i="5"/>
  <c r="M165" i="5"/>
  <c r="L164" i="5"/>
  <c r="K163" i="5"/>
  <c r="Z178" i="5"/>
  <c r="V174" i="5"/>
  <c r="W175" i="5"/>
  <c r="U173" i="5"/>
  <c r="T172" i="5"/>
  <c r="AR177" i="5"/>
  <c r="AQ176" i="5"/>
  <c r="AP175" i="5"/>
  <c r="AO174" i="5"/>
  <c r="AN173" i="5"/>
  <c r="AM172" i="5"/>
  <c r="AL171" i="5"/>
  <c r="AK170" i="5"/>
  <c r="AJ169" i="5"/>
  <c r="AI168" i="5"/>
  <c r="AH167" i="5"/>
  <c r="AG166" i="5"/>
  <c r="AF165" i="5"/>
  <c r="AE164" i="5"/>
  <c r="AD163" i="5"/>
  <c r="AR184" i="5"/>
  <c r="AQ183" i="5"/>
  <c r="AO181" i="5"/>
  <c r="AN180" i="5"/>
  <c r="AM179" i="5"/>
  <c r="AL178" i="5"/>
  <c r="AK177" i="5"/>
  <c r="AJ176" i="5"/>
  <c r="AI175" i="5"/>
  <c r="AH174" i="5"/>
  <c r="AG173" i="5"/>
  <c r="AF172" i="5"/>
  <c r="AE171" i="5"/>
  <c r="AP182" i="5"/>
  <c r="AD170" i="5"/>
  <c r="Y179" i="5"/>
  <c r="U175" i="5"/>
  <c r="R172" i="5"/>
  <c r="V176" i="5"/>
  <c r="Z180" i="5"/>
  <c r="W177" i="5"/>
  <c r="Q171" i="5"/>
  <c r="P170" i="5"/>
  <c r="O169" i="5"/>
  <c r="N168" i="5"/>
  <c r="M167" i="5"/>
  <c r="L166" i="5"/>
  <c r="K165" i="5"/>
  <c r="S173" i="5"/>
  <c r="X178" i="5"/>
  <c r="T174" i="5"/>
  <c r="AQ196" i="5"/>
  <c r="AK190" i="5"/>
  <c r="AJ189" i="5"/>
  <c r="AI188" i="5"/>
  <c r="AH187" i="5"/>
  <c r="AG186" i="5"/>
  <c r="AF185" i="5"/>
  <c r="AE184" i="5"/>
  <c r="AD183" i="5"/>
  <c r="AO194" i="5"/>
  <c r="AL191" i="5"/>
  <c r="AP195" i="5"/>
  <c r="AN193" i="5"/>
  <c r="AR197" i="5"/>
  <c r="AM192" i="5"/>
  <c r="Z194" i="5"/>
  <c r="Y193" i="5"/>
  <c r="W191" i="5"/>
  <c r="V190" i="5"/>
  <c r="U189" i="5"/>
  <c r="T188" i="5"/>
  <c r="S187" i="5"/>
  <c r="R186" i="5"/>
  <c r="Q185" i="5"/>
  <c r="P184" i="5"/>
  <c r="O183" i="5"/>
  <c r="X192" i="5"/>
  <c r="N182" i="5"/>
  <c r="K179" i="5"/>
  <c r="L180" i="5"/>
  <c r="M181" i="5"/>
  <c r="Z193" i="5"/>
  <c r="Y192" i="5"/>
  <c r="T187" i="5"/>
  <c r="Q184" i="5"/>
  <c r="U188" i="5"/>
  <c r="V189" i="5"/>
  <c r="R185" i="5"/>
  <c r="P183" i="5"/>
  <c r="O182" i="5"/>
  <c r="N181" i="5"/>
  <c r="M180" i="5"/>
  <c r="L179" i="5"/>
  <c r="K178" i="5"/>
  <c r="X191" i="5"/>
  <c r="W190" i="5"/>
  <c r="S186" i="5"/>
  <c r="AR202" i="5"/>
  <c r="AN198" i="5"/>
  <c r="AJ194" i="5"/>
  <c r="AQ201" i="5"/>
  <c r="AO199" i="5"/>
  <c r="AM197" i="5"/>
  <c r="AK195" i="5"/>
  <c r="AI193" i="5"/>
  <c r="AH192" i="5"/>
  <c r="AP200" i="5"/>
  <c r="AD188" i="5"/>
  <c r="AE189" i="5"/>
  <c r="AF190" i="5"/>
  <c r="AG191" i="5"/>
  <c r="AL196" i="5"/>
  <c r="AR38" i="5"/>
  <c r="AQ37" i="5"/>
  <c r="AP36" i="5"/>
  <c r="AO35" i="5"/>
  <c r="AG27" i="5"/>
  <c r="AN34" i="5"/>
  <c r="AL32" i="5"/>
  <c r="AK31" i="5"/>
  <c r="AE25" i="5"/>
  <c r="AM33" i="5"/>
  <c r="AD24" i="5"/>
  <c r="AH28" i="5"/>
  <c r="AI29" i="5"/>
  <c r="AJ30" i="5"/>
  <c r="AF26" i="5"/>
  <c r="AR33" i="5"/>
  <c r="AQ32" i="5"/>
  <c r="AP31" i="5"/>
  <c r="AO30" i="5"/>
  <c r="AN29" i="5"/>
  <c r="AL27" i="5"/>
  <c r="AJ25" i="5"/>
  <c r="AE20" i="5"/>
  <c r="AK26" i="5"/>
  <c r="AD19" i="5"/>
  <c r="AI24" i="5"/>
  <c r="AF21" i="5"/>
  <c r="AH23" i="5"/>
  <c r="AG22" i="5"/>
  <c r="AM28" i="5"/>
  <c r="BB22" i="5"/>
  <c r="BB24" i="5"/>
  <c r="BB18" i="5"/>
  <c r="BB30" i="5"/>
  <c r="BB38" i="5"/>
  <c r="BB46" i="5"/>
  <c r="BB62" i="5"/>
  <c r="BB93" i="5"/>
  <c r="BB101" i="5"/>
  <c r="BB75" i="5"/>
  <c r="BB73" i="5"/>
  <c r="BB102" i="5"/>
  <c r="BB140" i="5"/>
  <c r="BB110" i="5"/>
  <c r="BB119" i="5"/>
  <c r="BB133" i="5"/>
  <c r="BB138" i="5"/>
  <c r="BB162" i="5"/>
  <c r="BB159" i="5"/>
  <c r="BB167" i="5"/>
  <c r="BB193" i="5"/>
  <c r="BB178" i="5"/>
  <c r="BB187" i="5"/>
  <c r="BB197" i="5"/>
  <c r="AR103" i="5"/>
  <c r="AQ102" i="5"/>
  <c r="AP101" i="5"/>
  <c r="AO100" i="5"/>
  <c r="AN99" i="5"/>
  <c r="AM98" i="5"/>
  <c r="AL97" i="5"/>
  <c r="AK96" i="5"/>
  <c r="AJ95" i="5"/>
  <c r="AD89" i="5"/>
  <c r="AG92" i="5"/>
  <c r="AE90" i="5"/>
  <c r="AI94" i="5"/>
  <c r="AF91" i="5"/>
  <c r="AH93" i="5"/>
  <c r="Z78" i="5"/>
  <c r="Y77" i="5"/>
  <c r="X76" i="5"/>
  <c r="W75" i="5"/>
  <c r="V74" i="5"/>
  <c r="U73" i="5"/>
  <c r="R70" i="5"/>
  <c r="N66" i="5"/>
  <c r="M65" i="5"/>
  <c r="L64" i="5"/>
  <c r="K63" i="5"/>
  <c r="T72" i="5"/>
  <c r="Q69" i="5"/>
  <c r="P68" i="5"/>
  <c r="G63" i="5"/>
  <c r="S71" i="5"/>
  <c r="O67" i="5"/>
  <c r="Z113" i="5"/>
  <c r="Y112" i="5"/>
  <c r="W110" i="5"/>
  <c r="V109" i="5"/>
  <c r="U108" i="5"/>
  <c r="T107" i="5"/>
  <c r="S106" i="5"/>
  <c r="R105" i="5"/>
  <c r="Q104" i="5"/>
  <c r="P103" i="5"/>
  <c r="O102" i="5"/>
  <c r="N101" i="5"/>
  <c r="M100" i="5"/>
  <c r="L99" i="5"/>
  <c r="K98" i="5"/>
  <c r="X111" i="5"/>
  <c r="Z177" i="5"/>
  <c r="Y176" i="5"/>
  <c r="X175" i="5"/>
  <c r="W174" i="5"/>
  <c r="V173" i="5"/>
  <c r="T171" i="5"/>
  <c r="S170" i="5"/>
  <c r="R169" i="5"/>
  <c r="Q168" i="5"/>
  <c r="P167" i="5"/>
  <c r="O166" i="5"/>
  <c r="N165" i="5"/>
  <c r="M164" i="5"/>
  <c r="L163" i="5"/>
  <c r="K162" i="5"/>
  <c r="U172" i="5"/>
  <c r="Z197" i="5"/>
  <c r="X195" i="5"/>
  <c r="W194" i="5"/>
  <c r="U192" i="5"/>
  <c r="T191" i="5"/>
  <c r="S190" i="5"/>
  <c r="R189" i="5"/>
  <c r="Q188" i="5"/>
  <c r="P187" i="5"/>
  <c r="O186" i="5"/>
  <c r="N185" i="5"/>
  <c r="M184" i="5"/>
  <c r="L183" i="5"/>
  <c r="K182" i="5"/>
  <c r="Y196" i="5"/>
  <c r="V193" i="5"/>
  <c r="AC94" i="5"/>
  <c r="Z34" i="5"/>
  <c r="Y33" i="5"/>
  <c r="X32" i="5"/>
  <c r="W31" i="5"/>
  <c r="U29" i="5"/>
  <c r="Q25" i="5"/>
  <c r="M21" i="5"/>
  <c r="G19" i="5"/>
  <c r="S27" i="5"/>
  <c r="R26" i="5"/>
  <c r="P24" i="5"/>
  <c r="N22" i="5"/>
  <c r="L20" i="5"/>
  <c r="T28" i="5"/>
  <c r="O23" i="5"/>
  <c r="K19" i="5"/>
  <c r="V30" i="5"/>
  <c r="AR77" i="5"/>
  <c r="AQ76" i="5"/>
  <c r="AP75" i="5"/>
  <c r="AO74" i="5"/>
  <c r="AN73" i="5"/>
  <c r="AM72" i="5"/>
  <c r="AL71" i="5"/>
  <c r="AK70" i="5"/>
  <c r="AI68" i="5"/>
  <c r="AE64" i="5"/>
  <c r="AJ69" i="5"/>
  <c r="AD63" i="5"/>
  <c r="AG66" i="5"/>
  <c r="AF65" i="5"/>
  <c r="AH67" i="5"/>
  <c r="AR48" i="5"/>
  <c r="AQ47" i="5"/>
  <c r="AJ40" i="5"/>
  <c r="AI39" i="5"/>
  <c r="AP46" i="5"/>
  <c r="AH38" i="5"/>
  <c r="AO45" i="5"/>
  <c r="AG37" i="5"/>
  <c r="AN44" i="5"/>
  <c r="AF36" i="5"/>
  <c r="AL42" i="5"/>
  <c r="AD34" i="5"/>
  <c r="AK41" i="5"/>
  <c r="AM43" i="5"/>
  <c r="AE35" i="5"/>
  <c r="AM51" i="5"/>
  <c r="AL50" i="5"/>
  <c r="AR56" i="5"/>
  <c r="AJ48" i="5"/>
  <c r="AQ55" i="5"/>
  <c r="AI47" i="5"/>
  <c r="AO53" i="5"/>
  <c r="AN52" i="5"/>
  <c r="AK49" i="5"/>
  <c r="AH46" i="5"/>
  <c r="AP54" i="5"/>
  <c r="AG45" i="5"/>
  <c r="AF44" i="5"/>
  <c r="AD42" i="5"/>
  <c r="AE43" i="5"/>
  <c r="AM61" i="5"/>
  <c r="AE53" i="5"/>
  <c r="AL60" i="5"/>
  <c r="AD52" i="5"/>
  <c r="AK59" i="5"/>
  <c r="AR66" i="5"/>
  <c r="AJ58" i="5"/>
  <c r="AQ65" i="5"/>
  <c r="AI57" i="5"/>
  <c r="AO63" i="5"/>
  <c r="AG55" i="5"/>
  <c r="AN62" i="5"/>
  <c r="AF54" i="5"/>
  <c r="AP64" i="5"/>
  <c r="AH56" i="5"/>
  <c r="AL68" i="5"/>
  <c r="AR74" i="5"/>
  <c r="AQ73" i="5"/>
  <c r="AN70" i="5"/>
  <c r="AE61" i="5"/>
  <c r="AD60" i="5"/>
  <c r="AK67" i="5"/>
  <c r="AJ66" i="5"/>
  <c r="AI65" i="5"/>
  <c r="AG63" i="5"/>
  <c r="AM69" i="5"/>
  <c r="AF62" i="5"/>
  <c r="AP72" i="5"/>
  <c r="AO71" i="5"/>
  <c r="AH64" i="5"/>
  <c r="V90" i="5"/>
  <c r="Y93" i="5"/>
  <c r="T88" i="5"/>
  <c r="S87" i="5"/>
  <c r="R86" i="5"/>
  <c r="Q85" i="5"/>
  <c r="P84" i="5"/>
  <c r="O83" i="5"/>
  <c r="N82" i="5"/>
  <c r="M81" i="5"/>
  <c r="L80" i="5"/>
  <c r="K79" i="5"/>
  <c r="W91" i="5"/>
  <c r="U89" i="5"/>
  <c r="X92" i="5"/>
  <c r="Z94" i="5"/>
  <c r="V61" i="5"/>
  <c r="N53" i="5"/>
  <c r="U60" i="5"/>
  <c r="M52" i="5"/>
  <c r="T59" i="5"/>
  <c r="S58" i="5"/>
  <c r="K50" i="5"/>
  <c r="Z65" i="5"/>
  <c r="R57" i="5"/>
  <c r="X63" i="5"/>
  <c r="P55" i="5"/>
  <c r="G50" i="5"/>
  <c r="W62" i="5"/>
  <c r="Y64" i="5"/>
  <c r="L51" i="5"/>
  <c r="O54" i="5"/>
  <c r="Q56" i="5"/>
  <c r="U68" i="5"/>
  <c r="Z73" i="5"/>
  <c r="W70" i="5"/>
  <c r="N61" i="5"/>
  <c r="M60" i="5"/>
  <c r="T67" i="5"/>
  <c r="L59" i="5"/>
  <c r="V69" i="5"/>
  <c r="S66" i="5"/>
  <c r="K58" i="5"/>
  <c r="Y72" i="5"/>
  <c r="R65" i="5"/>
  <c r="P63" i="5"/>
  <c r="G58" i="5"/>
  <c r="O62" i="5"/>
  <c r="Q64" i="5"/>
  <c r="X71" i="5"/>
  <c r="Z81" i="5"/>
  <c r="Y80" i="5"/>
  <c r="X79" i="5"/>
  <c r="W78" i="5"/>
  <c r="V77" i="5"/>
  <c r="U76" i="5"/>
  <c r="T75" i="5"/>
  <c r="S74" i="5"/>
  <c r="R73" i="5"/>
  <c r="Q72" i="5"/>
  <c r="P71" i="5"/>
  <c r="N69" i="5"/>
  <c r="M68" i="5"/>
  <c r="L67" i="5"/>
  <c r="K66" i="5"/>
  <c r="O70" i="5"/>
  <c r="G66" i="5"/>
  <c r="AR94" i="5"/>
  <c r="AQ93" i="5"/>
  <c r="AP92" i="5"/>
  <c r="AO91" i="5"/>
  <c r="AN90" i="5"/>
  <c r="AM89" i="5"/>
  <c r="AL88" i="5"/>
  <c r="AK87" i="5"/>
  <c r="AJ86" i="5"/>
  <c r="AI85" i="5"/>
  <c r="AH84" i="5"/>
  <c r="AG83" i="5"/>
  <c r="AF82" i="5"/>
  <c r="AE81" i="5"/>
  <c r="AD80" i="5"/>
  <c r="Z146" i="5"/>
  <c r="Y145" i="5"/>
  <c r="X144" i="5"/>
  <c r="W143" i="5"/>
  <c r="V142" i="5"/>
  <c r="U141" i="5"/>
  <c r="T140" i="5"/>
  <c r="S139" i="5"/>
  <c r="R138" i="5"/>
  <c r="Q137" i="5"/>
  <c r="P136" i="5"/>
  <c r="O135" i="5"/>
  <c r="N134" i="5"/>
  <c r="M133" i="5"/>
  <c r="L132" i="5"/>
  <c r="K131" i="5"/>
  <c r="AO114" i="5"/>
  <c r="AL111" i="5"/>
  <c r="AK110" i="5"/>
  <c r="AJ109" i="5"/>
  <c r="AI108" i="5"/>
  <c r="AH107" i="5"/>
  <c r="AG106" i="5"/>
  <c r="AF105" i="5"/>
  <c r="AE104" i="5"/>
  <c r="AD103" i="5"/>
  <c r="AP115" i="5"/>
  <c r="AM112" i="5"/>
  <c r="AR117" i="5"/>
  <c r="AN113" i="5"/>
  <c r="AQ116" i="5"/>
  <c r="AR98" i="5"/>
  <c r="AQ97" i="5"/>
  <c r="AP96" i="5"/>
  <c r="AO95" i="5"/>
  <c r="AN94" i="5"/>
  <c r="AM93" i="5"/>
  <c r="AJ90" i="5"/>
  <c r="AH88" i="5"/>
  <c r="AK91" i="5"/>
  <c r="AL92" i="5"/>
  <c r="AG87" i="5"/>
  <c r="AF86" i="5"/>
  <c r="AE85" i="5"/>
  <c r="AD84" i="5"/>
  <c r="AI89" i="5"/>
  <c r="AQ88" i="5"/>
  <c r="AR89" i="5"/>
  <c r="AO86" i="5"/>
  <c r="AE76" i="5"/>
  <c r="AJ81" i="5"/>
  <c r="AF77" i="5"/>
  <c r="AP87" i="5"/>
  <c r="AG78" i="5"/>
  <c r="AK82" i="5"/>
  <c r="AH79" i="5"/>
  <c r="AM84" i="5"/>
  <c r="AI80" i="5"/>
  <c r="AN85" i="5"/>
  <c r="AL83" i="5"/>
  <c r="AD75" i="5"/>
  <c r="Z116" i="5"/>
  <c r="U111" i="5"/>
  <c r="T110" i="5"/>
  <c r="S109" i="5"/>
  <c r="R108" i="5"/>
  <c r="Q107" i="5"/>
  <c r="P106" i="5"/>
  <c r="O105" i="5"/>
  <c r="N104" i="5"/>
  <c r="M103" i="5"/>
  <c r="L102" i="5"/>
  <c r="K101" i="5"/>
  <c r="V112" i="5"/>
  <c r="W113" i="5"/>
  <c r="Y115" i="5"/>
  <c r="X114" i="5"/>
  <c r="AR124" i="5"/>
  <c r="AQ123" i="5"/>
  <c r="AP122" i="5"/>
  <c r="AO121" i="5"/>
  <c r="AN120" i="5"/>
  <c r="AM119" i="5"/>
  <c r="AL118" i="5"/>
  <c r="AK117" i="5"/>
  <c r="AJ116" i="5"/>
  <c r="AI115" i="5"/>
  <c r="AH114" i="5"/>
  <c r="AG113" i="5"/>
  <c r="AF112" i="5"/>
  <c r="AE111" i="5"/>
  <c r="AD110" i="5"/>
  <c r="AR123" i="5"/>
  <c r="AQ122" i="5"/>
  <c r="AP121" i="5"/>
  <c r="AO120" i="5"/>
  <c r="AN119" i="5"/>
  <c r="AM118" i="5"/>
  <c r="AL117" i="5"/>
  <c r="AK116" i="5"/>
  <c r="AJ115" i="5"/>
  <c r="AI114" i="5"/>
  <c r="AH113" i="5"/>
  <c r="AG112" i="5"/>
  <c r="AF111" i="5"/>
  <c r="AE110" i="5"/>
  <c r="AD109" i="5"/>
  <c r="Z121" i="5"/>
  <c r="Y120" i="5"/>
  <c r="X119" i="5"/>
  <c r="W118" i="5"/>
  <c r="V117" i="5"/>
  <c r="U116" i="5"/>
  <c r="T115" i="5"/>
  <c r="S114" i="5"/>
  <c r="R113" i="5"/>
  <c r="Q112" i="5"/>
  <c r="O110" i="5"/>
  <c r="N109" i="5"/>
  <c r="M108" i="5"/>
  <c r="L107" i="5"/>
  <c r="K106" i="5"/>
  <c r="P111" i="5"/>
  <c r="AR113" i="5"/>
  <c r="AQ112" i="5"/>
  <c r="AP111" i="5"/>
  <c r="AO110" i="5"/>
  <c r="AN109" i="5"/>
  <c r="AD99" i="5"/>
  <c r="AE100" i="5"/>
  <c r="AI104" i="5"/>
  <c r="AF101" i="5"/>
  <c r="AJ105" i="5"/>
  <c r="AG102" i="5"/>
  <c r="AL107" i="5"/>
  <c r="AH103" i="5"/>
  <c r="AM108" i="5"/>
  <c r="AK106" i="5"/>
  <c r="Y135" i="5"/>
  <c r="X134" i="5"/>
  <c r="W133" i="5"/>
  <c r="V132" i="5"/>
  <c r="U131" i="5"/>
  <c r="T130" i="5"/>
  <c r="S129" i="5"/>
  <c r="R128" i="5"/>
  <c r="Q127" i="5"/>
  <c r="P126" i="5"/>
  <c r="O125" i="5"/>
  <c r="N124" i="5"/>
  <c r="M123" i="5"/>
  <c r="L122" i="5"/>
  <c r="K121" i="5"/>
  <c r="Z136" i="5"/>
  <c r="AR138" i="5"/>
  <c r="AQ137" i="5"/>
  <c r="AP136" i="5"/>
  <c r="AO135" i="5"/>
  <c r="AN134" i="5"/>
  <c r="AM133" i="5"/>
  <c r="AL132" i="5"/>
  <c r="AK131" i="5"/>
  <c r="AJ130" i="5"/>
  <c r="AI129" i="5"/>
  <c r="AH128" i="5"/>
  <c r="AG127" i="5"/>
  <c r="AF126" i="5"/>
  <c r="AE125" i="5"/>
  <c r="AD124" i="5"/>
  <c r="Z135" i="5"/>
  <c r="Y134" i="5"/>
  <c r="X133" i="5"/>
  <c r="W132" i="5"/>
  <c r="V131" i="5"/>
  <c r="U130" i="5"/>
  <c r="T129" i="5"/>
  <c r="S128" i="5"/>
  <c r="R127" i="5"/>
  <c r="Q126" i="5"/>
  <c r="P125" i="5"/>
  <c r="O124" i="5"/>
  <c r="N123" i="5"/>
  <c r="M122" i="5"/>
  <c r="L121" i="5"/>
  <c r="K120" i="5"/>
  <c r="AP125" i="5"/>
  <c r="AL121" i="5"/>
  <c r="AM122" i="5"/>
  <c r="AQ126" i="5"/>
  <c r="AH117" i="5"/>
  <c r="AD113" i="5"/>
  <c r="AN123" i="5"/>
  <c r="AE114" i="5"/>
  <c r="AJ119" i="5"/>
  <c r="AK120" i="5"/>
  <c r="AG116" i="5"/>
  <c r="AF115" i="5"/>
  <c r="AR127" i="5"/>
  <c r="AO124" i="5"/>
  <c r="AI118" i="5"/>
  <c r="V146" i="5"/>
  <c r="U145" i="5"/>
  <c r="T144" i="5"/>
  <c r="S143" i="5"/>
  <c r="R142" i="5"/>
  <c r="Q141" i="5"/>
  <c r="P140" i="5"/>
  <c r="O139" i="5"/>
  <c r="N138" i="5"/>
  <c r="M137" i="5"/>
  <c r="W147" i="5"/>
  <c r="Z150" i="5"/>
  <c r="X148" i="5"/>
  <c r="L136" i="5"/>
  <c r="Y149" i="5"/>
  <c r="K135" i="5"/>
  <c r="AR142" i="5"/>
  <c r="AQ141" i="5"/>
  <c r="AP140" i="5"/>
  <c r="AO139" i="5"/>
  <c r="AN138" i="5"/>
  <c r="AM137" i="5"/>
  <c r="AL136" i="5"/>
  <c r="AK135" i="5"/>
  <c r="AJ134" i="5"/>
  <c r="AI133" i="5"/>
  <c r="AH132" i="5"/>
  <c r="AG131" i="5"/>
  <c r="AF130" i="5"/>
  <c r="AE129" i="5"/>
  <c r="AD128" i="5"/>
  <c r="AR149" i="5"/>
  <c r="AQ148" i="5"/>
  <c r="AP147" i="5"/>
  <c r="AO146" i="5"/>
  <c r="AN145" i="5"/>
  <c r="AM144" i="5"/>
  <c r="AL143" i="5"/>
  <c r="AK142" i="5"/>
  <c r="AJ141" i="5"/>
  <c r="AI140" i="5"/>
  <c r="AF137" i="5"/>
  <c r="AH139" i="5"/>
  <c r="AE136" i="5"/>
  <c r="AG138" i="5"/>
  <c r="AD135" i="5"/>
  <c r="AR140" i="5"/>
  <c r="AO137" i="5"/>
  <c r="AN136" i="5"/>
  <c r="AM135" i="5"/>
  <c r="AL134" i="5"/>
  <c r="AK133" i="5"/>
  <c r="AJ132" i="5"/>
  <c r="AI131" i="5"/>
  <c r="AH130" i="5"/>
  <c r="AG129" i="5"/>
  <c r="AF128" i="5"/>
  <c r="AE127" i="5"/>
  <c r="AD126" i="5"/>
  <c r="AQ139" i="5"/>
  <c r="AP138" i="5"/>
  <c r="Z179" i="5"/>
  <c r="Y178" i="5"/>
  <c r="X177" i="5"/>
  <c r="W176" i="5"/>
  <c r="V175" i="5"/>
  <c r="U174" i="5"/>
  <c r="T173" i="5"/>
  <c r="S172" i="5"/>
  <c r="R171" i="5"/>
  <c r="Q170" i="5"/>
  <c r="P169" i="5"/>
  <c r="O168" i="5"/>
  <c r="N167" i="5"/>
  <c r="M166" i="5"/>
  <c r="L165" i="5"/>
  <c r="K164" i="5"/>
  <c r="AQ190" i="5"/>
  <c r="AP189" i="5"/>
  <c r="AO188" i="5"/>
  <c r="AN187" i="5"/>
  <c r="AM186" i="5"/>
  <c r="AL185" i="5"/>
  <c r="AK184" i="5"/>
  <c r="AJ183" i="5"/>
  <c r="AR191" i="5"/>
  <c r="AH181" i="5"/>
  <c r="AG180" i="5"/>
  <c r="AF179" i="5"/>
  <c r="AE178" i="5"/>
  <c r="AD177" i="5"/>
  <c r="AI182" i="5"/>
  <c r="AR164" i="5"/>
  <c r="AQ163" i="5"/>
  <c r="AP162" i="5"/>
  <c r="AO161" i="5"/>
  <c r="AN160" i="5"/>
  <c r="AM159" i="5"/>
  <c r="AL158" i="5"/>
  <c r="AK157" i="5"/>
  <c r="AJ156" i="5"/>
  <c r="AI155" i="5"/>
  <c r="AH154" i="5"/>
  <c r="AG153" i="5"/>
  <c r="AF152" i="5"/>
  <c r="AE151" i="5"/>
  <c r="AD150" i="5"/>
  <c r="AR170" i="5"/>
  <c r="AQ169" i="5"/>
  <c r="AP168" i="5"/>
  <c r="AO167" i="5"/>
  <c r="AN166" i="5"/>
  <c r="AM165" i="5"/>
  <c r="AL164" i="5"/>
  <c r="AK163" i="5"/>
  <c r="AJ162" i="5"/>
  <c r="AI161" i="5"/>
  <c r="AG159" i="5"/>
  <c r="AF158" i="5"/>
  <c r="AE157" i="5"/>
  <c r="AD156" i="5"/>
  <c r="AH160" i="5"/>
  <c r="W164" i="5"/>
  <c r="X165" i="5"/>
  <c r="T161" i="5"/>
  <c r="V163" i="5"/>
  <c r="S160" i="5"/>
  <c r="R159" i="5"/>
  <c r="Q158" i="5"/>
  <c r="P157" i="5"/>
  <c r="O156" i="5"/>
  <c r="N155" i="5"/>
  <c r="M154" i="5"/>
  <c r="L153" i="5"/>
  <c r="K152" i="5"/>
  <c r="Y166" i="5"/>
  <c r="U162" i="5"/>
  <c r="Z167" i="5"/>
  <c r="AR167" i="5"/>
  <c r="AQ166" i="5"/>
  <c r="AP165" i="5"/>
  <c r="AO164" i="5"/>
  <c r="AN163" i="5"/>
  <c r="AM162" i="5"/>
  <c r="AL161" i="5"/>
  <c r="AK160" i="5"/>
  <c r="AJ159" i="5"/>
  <c r="AF155" i="5"/>
  <c r="AG156" i="5"/>
  <c r="AH157" i="5"/>
  <c r="AD153" i="5"/>
  <c r="AE154" i="5"/>
  <c r="AI158" i="5"/>
  <c r="Z165" i="5"/>
  <c r="V161" i="5"/>
  <c r="W162" i="5"/>
  <c r="U160" i="5"/>
  <c r="T159" i="5"/>
  <c r="S158" i="5"/>
  <c r="R157" i="5"/>
  <c r="Q156" i="5"/>
  <c r="P155" i="5"/>
  <c r="O154" i="5"/>
  <c r="N153" i="5"/>
  <c r="M152" i="5"/>
  <c r="L151" i="5"/>
  <c r="K150" i="5"/>
  <c r="X163" i="5"/>
  <c r="Y164" i="5"/>
  <c r="AQ178" i="5"/>
  <c r="AL173" i="5"/>
  <c r="AM174" i="5"/>
  <c r="AI170" i="5"/>
  <c r="AH169" i="5"/>
  <c r="AG168" i="5"/>
  <c r="AF167" i="5"/>
  <c r="AE166" i="5"/>
  <c r="AD165" i="5"/>
  <c r="AR179" i="5"/>
  <c r="AN175" i="5"/>
  <c r="AO176" i="5"/>
  <c r="AJ171" i="5"/>
  <c r="AP177" i="5"/>
  <c r="AK172" i="5"/>
  <c r="AR181" i="5"/>
  <c r="AI172" i="5"/>
  <c r="AO178" i="5"/>
  <c r="AJ173" i="5"/>
  <c r="AK174" i="5"/>
  <c r="AP179" i="5"/>
  <c r="AL175" i="5"/>
  <c r="AG170" i="5"/>
  <c r="AF169" i="5"/>
  <c r="AE168" i="5"/>
  <c r="AD167" i="5"/>
  <c r="AQ180" i="5"/>
  <c r="AH171" i="5"/>
  <c r="AM176" i="5"/>
  <c r="AN177" i="5"/>
  <c r="AQ205" i="5"/>
  <c r="AO203" i="5"/>
  <c r="AM201" i="5"/>
  <c r="AK199" i="5"/>
  <c r="AI197" i="5"/>
  <c r="AG195" i="5"/>
  <c r="AE193" i="5"/>
  <c r="AP204" i="5"/>
  <c r="AL200" i="5"/>
  <c r="AH196" i="5"/>
  <c r="AD192" i="5"/>
  <c r="AN202" i="5"/>
  <c r="AJ198" i="5"/>
  <c r="AR206" i="5"/>
  <c r="AS206" i="5" s="1"/>
  <c r="AF194" i="5"/>
  <c r="T199" i="5"/>
  <c r="S198" i="5"/>
  <c r="Z205" i="5"/>
  <c r="U200" i="5"/>
  <c r="R197" i="5"/>
  <c r="X203" i="5"/>
  <c r="W202" i="5"/>
  <c r="P195" i="5"/>
  <c r="O194" i="5"/>
  <c r="L191" i="5"/>
  <c r="K190" i="5"/>
  <c r="Q196" i="5"/>
  <c r="N193" i="5"/>
  <c r="Y204" i="5"/>
  <c r="M192" i="5"/>
  <c r="V201" i="5"/>
  <c r="AQ194" i="5"/>
  <c r="AR195" i="5"/>
  <c r="AP193" i="5"/>
  <c r="AO192" i="5"/>
  <c r="AM190" i="5"/>
  <c r="AL189" i="5"/>
  <c r="AK188" i="5"/>
  <c r="AJ187" i="5"/>
  <c r="AI186" i="5"/>
  <c r="AH185" i="5"/>
  <c r="AG184" i="5"/>
  <c r="AF183" i="5"/>
  <c r="AE182" i="5"/>
  <c r="AN191" i="5"/>
  <c r="AD181" i="5"/>
  <c r="AR194" i="5"/>
  <c r="AQ193" i="5"/>
  <c r="AP192" i="5"/>
  <c r="AO191" i="5"/>
  <c r="AM189" i="5"/>
  <c r="AI185" i="5"/>
  <c r="AN190" i="5"/>
  <c r="AJ186" i="5"/>
  <c r="AE181" i="5"/>
  <c r="AD180" i="5"/>
  <c r="AH184" i="5"/>
  <c r="AG183" i="5"/>
  <c r="AF182" i="5"/>
  <c r="AK187" i="5"/>
  <c r="AL188" i="5"/>
  <c r="W200" i="5"/>
  <c r="T197" i="5"/>
  <c r="Z203" i="5"/>
  <c r="Y202" i="5"/>
  <c r="R195" i="5"/>
  <c r="Q194" i="5"/>
  <c r="X201" i="5"/>
  <c r="S196" i="5"/>
  <c r="P193" i="5"/>
  <c r="U198" i="5"/>
  <c r="O192" i="5"/>
  <c r="M190" i="5"/>
  <c r="N191" i="5"/>
  <c r="V199" i="5"/>
  <c r="K188" i="5"/>
  <c r="L189" i="5"/>
  <c r="Z202" i="5"/>
  <c r="S195" i="5"/>
  <c r="R194" i="5"/>
  <c r="Y201" i="5"/>
  <c r="T196" i="5"/>
  <c r="Q193" i="5"/>
  <c r="X200" i="5"/>
  <c r="V198" i="5"/>
  <c r="U197" i="5"/>
  <c r="W199" i="5"/>
  <c r="O191" i="5"/>
  <c r="N190" i="5"/>
  <c r="M189" i="5"/>
  <c r="L188" i="5"/>
  <c r="K187" i="5"/>
  <c r="P192" i="5"/>
  <c r="Z49" i="5"/>
  <c r="S42" i="5"/>
  <c r="K34" i="5"/>
  <c r="R41" i="5"/>
  <c r="Q40" i="5"/>
  <c r="Y48" i="5"/>
  <c r="P39" i="5"/>
  <c r="G34" i="5"/>
  <c r="X47" i="5"/>
  <c r="W46" i="5"/>
  <c r="O38" i="5"/>
  <c r="U44" i="5"/>
  <c r="M36" i="5"/>
  <c r="T43" i="5"/>
  <c r="V45" i="5"/>
  <c r="L35" i="5"/>
  <c r="N37" i="5"/>
  <c r="S33" i="5"/>
  <c r="Z40" i="5"/>
  <c r="Y39" i="5"/>
  <c r="Q31" i="5"/>
  <c r="X38" i="5"/>
  <c r="P30" i="5"/>
  <c r="W37" i="5"/>
  <c r="U35" i="5"/>
  <c r="M27" i="5"/>
  <c r="V36" i="5"/>
  <c r="N28" i="5"/>
  <c r="L26" i="5"/>
  <c r="G25" i="5"/>
  <c r="O29" i="5"/>
  <c r="K25" i="5"/>
  <c r="T34" i="5"/>
  <c r="R32" i="5"/>
  <c r="S39" i="5"/>
  <c r="Z46" i="5"/>
  <c r="R38" i="5"/>
  <c r="Y45" i="5"/>
  <c r="Q37" i="5"/>
  <c r="X44" i="5"/>
  <c r="P36" i="5"/>
  <c r="G31" i="5"/>
  <c r="W43" i="5"/>
  <c r="O35" i="5"/>
  <c r="U41" i="5"/>
  <c r="M33" i="5"/>
  <c r="N34" i="5"/>
  <c r="L32" i="5"/>
  <c r="K31" i="5"/>
  <c r="T40" i="5"/>
  <c r="V42" i="5"/>
  <c r="AR29" i="5"/>
  <c r="AM24" i="5"/>
  <c r="AJ21" i="5"/>
  <c r="AP27" i="5"/>
  <c r="AL23" i="5"/>
  <c r="AK22" i="5"/>
  <c r="AO26" i="5"/>
  <c r="AE16" i="5"/>
  <c r="AD15" i="5"/>
  <c r="AQ28" i="5"/>
  <c r="AN25" i="5"/>
  <c r="AI20" i="5"/>
  <c r="AF17" i="5"/>
  <c r="AH19" i="5"/>
  <c r="AG18" i="5"/>
  <c r="V48" i="5"/>
  <c r="U47" i="5"/>
  <c r="Z52" i="5"/>
  <c r="X50" i="5"/>
  <c r="S45" i="5"/>
  <c r="K37" i="5"/>
  <c r="R44" i="5"/>
  <c r="Q43" i="5"/>
  <c r="P42" i="5"/>
  <c r="G37" i="5"/>
  <c r="Y51" i="5"/>
  <c r="O41" i="5"/>
  <c r="M39" i="5"/>
  <c r="W49" i="5"/>
  <c r="T46" i="5"/>
  <c r="L38" i="5"/>
  <c r="N40" i="5"/>
  <c r="BB23" i="5"/>
  <c r="BB26" i="5"/>
  <c r="BB19" i="5"/>
  <c r="BB31" i="5"/>
  <c r="BB39" i="5"/>
  <c r="BB56" i="5"/>
  <c r="BB50" i="5"/>
  <c r="BB71" i="5"/>
  <c r="BB109" i="5"/>
  <c r="BB83" i="5"/>
  <c r="BB81" i="5"/>
  <c r="BB155" i="5"/>
  <c r="BB97" i="5"/>
  <c r="BB114" i="5"/>
  <c r="BB127" i="5"/>
  <c r="BB116" i="5"/>
  <c r="BB146" i="5"/>
  <c r="BB170" i="5"/>
  <c r="BB150" i="5"/>
  <c r="BB190" i="5"/>
  <c r="BB173" i="5"/>
  <c r="BB182" i="5"/>
  <c r="BB186" i="5"/>
  <c r="BB198" i="5"/>
  <c r="BB210" i="5"/>
  <c r="AR45" i="5"/>
  <c r="AJ37" i="5"/>
  <c r="AQ44" i="5"/>
  <c r="AI36" i="5"/>
  <c r="AP43" i="5"/>
  <c r="AH35" i="5"/>
  <c r="AO42" i="5"/>
  <c r="AG34" i="5"/>
  <c r="AN41" i="5"/>
  <c r="AF33" i="5"/>
  <c r="AL39" i="5"/>
  <c r="AD31" i="5"/>
  <c r="AM40" i="5"/>
  <c r="AE32" i="5"/>
  <c r="AK38" i="5"/>
  <c r="Z98" i="5"/>
  <c r="Y97" i="5"/>
  <c r="X96" i="5"/>
  <c r="W95" i="5"/>
  <c r="V94" i="5"/>
  <c r="U93" i="5"/>
  <c r="T92" i="5"/>
  <c r="S91" i="5"/>
  <c r="R90" i="5"/>
  <c r="Q89" i="5"/>
  <c r="O87" i="5"/>
  <c r="P88" i="5"/>
  <c r="K83" i="5"/>
  <c r="M85" i="5"/>
  <c r="N86" i="5"/>
  <c r="L84" i="5"/>
  <c r="AR134" i="5"/>
  <c r="AQ133" i="5"/>
  <c r="AP132" i="5"/>
  <c r="AO131" i="5"/>
  <c r="AN130" i="5"/>
  <c r="AM129" i="5"/>
  <c r="AL128" i="5"/>
  <c r="AK127" i="5"/>
  <c r="AJ126" i="5"/>
  <c r="AI125" i="5"/>
  <c r="AH124" i="5"/>
  <c r="AG123" i="5"/>
  <c r="AF122" i="5"/>
  <c r="AE121" i="5"/>
  <c r="AD120" i="5"/>
  <c r="Z162" i="5"/>
  <c r="Y161" i="5"/>
  <c r="X160" i="5"/>
  <c r="W159" i="5"/>
  <c r="V158" i="5"/>
  <c r="U157" i="5"/>
  <c r="T156" i="5"/>
  <c r="S155" i="5"/>
  <c r="R154" i="5"/>
  <c r="Q153" i="5"/>
  <c r="P152" i="5"/>
  <c r="O151" i="5"/>
  <c r="N150" i="5"/>
  <c r="M149" i="5"/>
  <c r="L148" i="5"/>
  <c r="K147" i="5"/>
  <c r="Z195" i="5"/>
  <c r="Y194" i="5"/>
  <c r="X193" i="5"/>
  <c r="W192" i="5"/>
  <c r="Q186" i="5"/>
  <c r="R187" i="5"/>
  <c r="O184" i="5"/>
  <c r="S188" i="5"/>
  <c r="U190" i="5"/>
  <c r="M182" i="5"/>
  <c r="L181" i="5"/>
  <c r="K180" i="5"/>
  <c r="T189" i="5"/>
  <c r="P185" i="5"/>
  <c r="V191" i="5"/>
  <c r="N183" i="5"/>
  <c r="AR84" i="5"/>
  <c r="AQ83" i="5"/>
  <c r="AP82" i="5"/>
  <c r="AO81" i="5"/>
  <c r="AN80" i="5"/>
  <c r="AM79" i="5"/>
  <c r="AL78" i="5"/>
  <c r="AK77" i="5"/>
  <c r="AJ76" i="5"/>
  <c r="AI75" i="5"/>
  <c r="AH74" i="5"/>
  <c r="AG73" i="5"/>
  <c r="AF72" i="5"/>
  <c r="AE71" i="5"/>
  <c r="AD70" i="5"/>
  <c r="S38" i="5"/>
  <c r="Z45" i="5"/>
  <c r="R37" i="5"/>
  <c r="Y44" i="5"/>
  <c r="Q36" i="5"/>
  <c r="X43" i="5"/>
  <c r="P35" i="5"/>
  <c r="G30" i="5"/>
  <c r="W42" i="5"/>
  <c r="O34" i="5"/>
  <c r="U40" i="5"/>
  <c r="M32" i="5"/>
  <c r="L31" i="5"/>
  <c r="V41" i="5"/>
  <c r="T39" i="5"/>
  <c r="K30" i="5"/>
  <c r="N33" i="5"/>
  <c r="E11" i="5"/>
  <c r="X25" i="5"/>
  <c r="T21" i="5"/>
  <c r="P17" i="5"/>
  <c r="N15" i="5"/>
  <c r="L13" i="5"/>
  <c r="O16" i="5"/>
  <c r="K12" i="5"/>
  <c r="AA12" i="5" s="1"/>
  <c r="V23" i="5"/>
  <c r="Y26" i="5"/>
  <c r="W24" i="5"/>
  <c r="U22" i="5"/>
  <c r="S20" i="5"/>
  <c r="Q18" i="5"/>
  <c r="Z27" i="5"/>
  <c r="R19" i="5"/>
  <c r="M14" i="5"/>
  <c r="G12" i="5"/>
  <c r="AC69" i="5"/>
  <c r="AC119" i="5"/>
  <c r="AQ68" i="5"/>
  <c r="AM64" i="5"/>
  <c r="AE56" i="5"/>
  <c r="AL63" i="5"/>
  <c r="AD55" i="5"/>
  <c r="AK62" i="5"/>
  <c r="AR69" i="5"/>
  <c r="AJ61" i="5"/>
  <c r="AI60" i="5"/>
  <c r="AO66" i="5"/>
  <c r="AG58" i="5"/>
  <c r="AP67" i="5"/>
  <c r="AF57" i="5"/>
  <c r="AH59" i="5"/>
  <c r="AN65" i="5"/>
  <c r="AR40" i="5"/>
  <c r="AJ32" i="5"/>
  <c r="AQ39" i="5"/>
  <c r="AP38" i="5"/>
  <c r="AH30" i="5"/>
  <c r="AO37" i="5"/>
  <c r="AG29" i="5"/>
  <c r="AN36" i="5"/>
  <c r="AL34" i="5"/>
  <c r="AD26" i="5"/>
  <c r="AK33" i="5"/>
  <c r="AE27" i="5"/>
  <c r="AM35" i="5"/>
  <c r="AC25" i="5"/>
  <c r="AF28" i="5"/>
  <c r="AI31" i="5"/>
  <c r="AR49" i="5"/>
  <c r="AQ48" i="5"/>
  <c r="AJ41" i="5"/>
  <c r="AI40" i="5"/>
  <c r="AH39" i="5"/>
  <c r="AO46" i="5"/>
  <c r="AG38" i="5"/>
  <c r="AN45" i="5"/>
  <c r="AF37" i="5"/>
  <c r="AP47" i="5"/>
  <c r="AL43" i="5"/>
  <c r="AD35" i="5"/>
  <c r="AK42" i="5"/>
  <c r="AM44" i="5"/>
  <c r="AC34" i="5"/>
  <c r="AE36" i="5"/>
  <c r="AM52" i="5"/>
  <c r="AL51" i="5"/>
  <c r="AR57" i="5"/>
  <c r="AJ49" i="5"/>
  <c r="AQ56" i="5"/>
  <c r="AI48" i="5"/>
  <c r="AO54" i="5"/>
  <c r="AN53" i="5"/>
  <c r="AG46" i="5"/>
  <c r="AP55" i="5"/>
  <c r="AH47" i="5"/>
  <c r="AF45" i="5"/>
  <c r="AD43" i="5"/>
  <c r="AK50" i="5"/>
  <c r="AC42" i="5"/>
  <c r="AE44" i="5"/>
  <c r="AM63" i="5"/>
  <c r="AE55" i="5"/>
  <c r="AR68" i="5"/>
  <c r="AL62" i="5"/>
  <c r="AD54" i="5"/>
  <c r="AK61" i="5"/>
  <c r="AJ60" i="5"/>
  <c r="AQ67" i="5"/>
  <c r="AI59" i="5"/>
  <c r="AO65" i="5"/>
  <c r="AG57" i="5"/>
  <c r="AF56" i="5"/>
  <c r="AH58" i="5"/>
  <c r="AN64" i="5"/>
  <c r="AP66" i="5"/>
  <c r="AD68" i="5"/>
  <c r="AR82" i="5"/>
  <c r="AQ81" i="5"/>
  <c r="AP80" i="5"/>
  <c r="AO79" i="5"/>
  <c r="AN78" i="5"/>
  <c r="AM77" i="5"/>
  <c r="AL76" i="5"/>
  <c r="AK75" i="5"/>
  <c r="AJ74" i="5"/>
  <c r="AI73" i="5"/>
  <c r="AH72" i="5"/>
  <c r="AG71" i="5"/>
  <c r="AF70" i="5"/>
  <c r="AE69" i="5"/>
  <c r="AR139" i="5"/>
  <c r="AQ138" i="5"/>
  <c r="AP137" i="5"/>
  <c r="AO136" i="5"/>
  <c r="AN135" i="5"/>
  <c r="AM134" i="5"/>
  <c r="AL133" i="5"/>
  <c r="AK132" i="5"/>
  <c r="AJ131" i="5"/>
  <c r="AI130" i="5"/>
  <c r="AH129" i="5"/>
  <c r="AG128" i="5"/>
  <c r="AF127" i="5"/>
  <c r="AE126" i="5"/>
  <c r="AD125" i="5"/>
  <c r="Z102" i="5"/>
  <c r="Y101" i="5"/>
  <c r="X100" i="5"/>
  <c r="W99" i="5"/>
  <c r="V98" i="5"/>
  <c r="U97" i="5"/>
  <c r="T96" i="5"/>
  <c r="S95" i="5"/>
  <c r="Q93" i="5"/>
  <c r="R94" i="5"/>
  <c r="O91" i="5"/>
  <c r="L88" i="5"/>
  <c r="K87" i="5"/>
  <c r="M89" i="5"/>
  <c r="P92" i="5"/>
  <c r="N90" i="5"/>
  <c r="V62" i="5"/>
  <c r="N54" i="5"/>
  <c r="U61" i="5"/>
  <c r="M53" i="5"/>
  <c r="T60" i="5"/>
  <c r="L52" i="5"/>
  <c r="S59" i="5"/>
  <c r="K51" i="5"/>
  <c r="Z66" i="5"/>
  <c r="R58" i="5"/>
  <c r="X64" i="5"/>
  <c r="P56" i="5"/>
  <c r="G51" i="5"/>
  <c r="W63" i="5"/>
  <c r="Y65" i="5"/>
  <c r="O55" i="5"/>
  <c r="Q57" i="5"/>
  <c r="V70" i="5"/>
  <c r="U69" i="5"/>
  <c r="N62" i="5"/>
  <c r="M61" i="5"/>
  <c r="T68" i="5"/>
  <c r="L60" i="5"/>
  <c r="S67" i="5"/>
  <c r="K59" i="5"/>
  <c r="Y73" i="5"/>
  <c r="R66" i="5"/>
  <c r="Z74" i="5"/>
  <c r="W71" i="5"/>
  <c r="P64" i="5"/>
  <c r="G59" i="5"/>
  <c r="O63" i="5"/>
  <c r="Q65" i="5"/>
  <c r="X72" i="5"/>
  <c r="N70" i="5"/>
  <c r="M69" i="5"/>
  <c r="R74" i="5"/>
  <c r="X80" i="5"/>
  <c r="P72" i="5"/>
  <c r="S75" i="5"/>
  <c r="O71" i="5"/>
  <c r="L68" i="5"/>
  <c r="T76" i="5"/>
  <c r="K67" i="5"/>
  <c r="Y81" i="5"/>
  <c r="U77" i="5"/>
  <c r="Z82" i="5"/>
  <c r="Q73" i="5"/>
  <c r="G67" i="5"/>
  <c r="V78" i="5"/>
  <c r="W79" i="5"/>
  <c r="V87" i="5"/>
  <c r="U86" i="5"/>
  <c r="T85" i="5"/>
  <c r="S84" i="5"/>
  <c r="R83" i="5"/>
  <c r="Q82" i="5"/>
  <c r="P81" i="5"/>
  <c r="O80" i="5"/>
  <c r="N79" i="5"/>
  <c r="M78" i="5"/>
  <c r="L77" i="5"/>
  <c r="K76" i="5"/>
  <c r="W88" i="5"/>
  <c r="Z91" i="5"/>
  <c r="X89" i="5"/>
  <c r="Y90" i="5"/>
  <c r="AO122" i="5"/>
  <c r="AE112" i="5"/>
  <c r="AJ117" i="5"/>
  <c r="AF113" i="5"/>
  <c r="AP123" i="5"/>
  <c r="AG114" i="5"/>
  <c r="AK118" i="5"/>
  <c r="AM120" i="5"/>
  <c r="AI116" i="5"/>
  <c r="AR125" i="5"/>
  <c r="AN121" i="5"/>
  <c r="AL119" i="5"/>
  <c r="AD111" i="5"/>
  <c r="AQ124" i="5"/>
  <c r="AH115" i="5"/>
  <c r="Z124" i="5"/>
  <c r="Q115" i="5"/>
  <c r="U119" i="5"/>
  <c r="L110" i="5"/>
  <c r="K109" i="5"/>
  <c r="V120" i="5"/>
  <c r="R116" i="5"/>
  <c r="W121" i="5"/>
  <c r="Y123" i="5"/>
  <c r="P114" i="5"/>
  <c r="T118" i="5"/>
  <c r="N112" i="5"/>
  <c r="O113" i="5"/>
  <c r="M111" i="5"/>
  <c r="X122" i="5"/>
  <c r="S117" i="5"/>
  <c r="Z103" i="5"/>
  <c r="U98" i="5"/>
  <c r="M90" i="5"/>
  <c r="V99" i="5"/>
  <c r="P93" i="5"/>
  <c r="W100" i="5"/>
  <c r="R95" i="5"/>
  <c r="X101" i="5"/>
  <c r="Q94" i="5"/>
  <c r="N91" i="5"/>
  <c r="K88" i="5"/>
  <c r="O92" i="5"/>
  <c r="L89" i="5"/>
  <c r="S96" i="5"/>
  <c r="Y102" i="5"/>
  <c r="T97" i="5"/>
  <c r="Z125" i="5"/>
  <c r="Y124" i="5"/>
  <c r="X123" i="5"/>
  <c r="W122" i="5"/>
  <c r="V121" i="5"/>
  <c r="U120" i="5"/>
  <c r="T119" i="5"/>
  <c r="S118" i="5"/>
  <c r="R117" i="5"/>
  <c r="Q116" i="5"/>
  <c r="P115" i="5"/>
  <c r="O114" i="5"/>
  <c r="N113" i="5"/>
  <c r="M112" i="5"/>
  <c r="K110" i="5"/>
  <c r="L111" i="5"/>
  <c r="AR122" i="5"/>
  <c r="AQ121" i="5"/>
  <c r="AP120" i="5"/>
  <c r="AO119" i="5"/>
  <c r="AN118" i="5"/>
  <c r="AM117" i="5"/>
  <c r="AL116" i="5"/>
  <c r="AK115" i="5"/>
  <c r="AJ114" i="5"/>
  <c r="AI113" i="5"/>
  <c r="AH112" i="5"/>
  <c r="AG111" i="5"/>
  <c r="AF110" i="5"/>
  <c r="AE109" i="5"/>
  <c r="AD108" i="5"/>
  <c r="Z111" i="5"/>
  <c r="U106" i="5"/>
  <c r="V107" i="5"/>
  <c r="L97" i="5"/>
  <c r="W108" i="5"/>
  <c r="R103" i="5"/>
  <c r="M98" i="5"/>
  <c r="X109" i="5"/>
  <c r="N99" i="5"/>
  <c r="O100" i="5"/>
  <c r="Y110" i="5"/>
  <c r="Q102" i="5"/>
  <c r="S104" i="5"/>
  <c r="K96" i="5"/>
  <c r="T105" i="5"/>
  <c r="P101" i="5"/>
  <c r="V140" i="5"/>
  <c r="U139" i="5"/>
  <c r="Q135" i="5"/>
  <c r="P134" i="5"/>
  <c r="O133" i="5"/>
  <c r="N132" i="5"/>
  <c r="M131" i="5"/>
  <c r="L130" i="5"/>
  <c r="K129" i="5"/>
  <c r="Y143" i="5"/>
  <c r="T138" i="5"/>
  <c r="S137" i="5"/>
  <c r="X142" i="5"/>
  <c r="Z144" i="5"/>
  <c r="W141" i="5"/>
  <c r="R136" i="5"/>
  <c r="AQ135" i="5"/>
  <c r="AP134" i="5"/>
  <c r="AO133" i="5"/>
  <c r="AN132" i="5"/>
  <c r="AM131" i="5"/>
  <c r="AL130" i="5"/>
  <c r="AK129" i="5"/>
  <c r="AJ128" i="5"/>
  <c r="AI127" i="5"/>
  <c r="AH126" i="5"/>
  <c r="AG125" i="5"/>
  <c r="AF124" i="5"/>
  <c r="AE123" i="5"/>
  <c r="AD122" i="5"/>
  <c r="AR136" i="5"/>
  <c r="Z132" i="5"/>
  <c r="Q123" i="5"/>
  <c r="U127" i="5"/>
  <c r="L118" i="5"/>
  <c r="V128" i="5"/>
  <c r="R124" i="5"/>
  <c r="W129" i="5"/>
  <c r="M119" i="5"/>
  <c r="Y131" i="5"/>
  <c r="P122" i="5"/>
  <c r="T126" i="5"/>
  <c r="K117" i="5"/>
  <c r="N120" i="5"/>
  <c r="S125" i="5"/>
  <c r="O121" i="5"/>
  <c r="X130" i="5"/>
  <c r="AR152" i="5"/>
  <c r="AQ151" i="5"/>
  <c r="AP150" i="5"/>
  <c r="AO149" i="5"/>
  <c r="AN148" i="5"/>
  <c r="AM147" i="5"/>
  <c r="AJ144" i="5"/>
  <c r="AG141" i="5"/>
  <c r="AF140" i="5"/>
  <c r="AK145" i="5"/>
  <c r="AH142" i="5"/>
  <c r="AE139" i="5"/>
  <c r="AL146" i="5"/>
  <c r="AI143" i="5"/>
  <c r="AD138" i="5"/>
  <c r="U153" i="5"/>
  <c r="V154" i="5"/>
  <c r="R150" i="5"/>
  <c r="W155" i="5"/>
  <c r="X156" i="5"/>
  <c r="P148" i="5"/>
  <c r="N146" i="5"/>
  <c r="M145" i="5"/>
  <c r="L144" i="5"/>
  <c r="K143" i="5"/>
  <c r="T152" i="5"/>
  <c r="Z158" i="5"/>
  <c r="Q149" i="5"/>
  <c r="S151" i="5"/>
  <c r="O147" i="5"/>
  <c r="Y157" i="5"/>
  <c r="AR154" i="5"/>
  <c r="AQ153" i="5"/>
  <c r="AP152" i="5"/>
  <c r="AO151" i="5"/>
  <c r="AN150" i="5"/>
  <c r="AM149" i="5"/>
  <c r="AL148" i="5"/>
  <c r="AK147" i="5"/>
  <c r="AJ146" i="5"/>
  <c r="AI145" i="5"/>
  <c r="AH144" i="5"/>
  <c r="AG143" i="5"/>
  <c r="AF142" i="5"/>
  <c r="AE141" i="5"/>
  <c r="AD140" i="5"/>
  <c r="AK161" i="5"/>
  <c r="AP166" i="5"/>
  <c r="AL162" i="5"/>
  <c r="AJ160" i="5"/>
  <c r="AM163" i="5"/>
  <c r="AQ167" i="5"/>
  <c r="AN164" i="5"/>
  <c r="AO165" i="5"/>
  <c r="AI159" i="5"/>
  <c r="AH158" i="5"/>
  <c r="AG157" i="5"/>
  <c r="AF156" i="5"/>
  <c r="AE155" i="5"/>
  <c r="AD154" i="5"/>
  <c r="AR168" i="5"/>
  <c r="AR166" i="5"/>
  <c r="AN162" i="5"/>
  <c r="AL160" i="5"/>
  <c r="AO163" i="5"/>
  <c r="AP164" i="5"/>
  <c r="AK159" i="5"/>
  <c r="AJ158" i="5"/>
  <c r="AI157" i="5"/>
  <c r="AH156" i="5"/>
  <c r="AG155" i="5"/>
  <c r="AF154" i="5"/>
  <c r="AE153" i="5"/>
  <c r="AD152" i="5"/>
  <c r="AQ165" i="5"/>
  <c r="AM161" i="5"/>
  <c r="Z184" i="5"/>
  <c r="Y183" i="5"/>
  <c r="W181" i="5"/>
  <c r="V180" i="5"/>
  <c r="U179" i="5"/>
  <c r="T178" i="5"/>
  <c r="S177" i="5"/>
  <c r="R176" i="5"/>
  <c r="Q175" i="5"/>
  <c r="P174" i="5"/>
  <c r="O173" i="5"/>
  <c r="N172" i="5"/>
  <c r="X182" i="5"/>
  <c r="M171" i="5"/>
  <c r="L170" i="5"/>
  <c r="K169" i="5"/>
  <c r="Z181" i="5"/>
  <c r="Y180" i="5"/>
  <c r="X179" i="5"/>
  <c r="W178" i="5"/>
  <c r="V177" i="5"/>
  <c r="U176" i="5"/>
  <c r="T175" i="5"/>
  <c r="S174" i="5"/>
  <c r="R173" i="5"/>
  <c r="Q172" i="5"/>
  <c r="K166" i="5"/>
  <c r="L167" i="5"/>
  <c r="M168" i="5"/>
  <c r="O170" i="5"/>
  <c r="N169" i="5"/>
  <c r="P171" i="5"/>
  <c r="Y191" i="5"/>
  <c r="X190" i="5"/>
  <c r="W189" i="5"/>
  <c r="V188" i="5"/>
  <c r="U187" i="5"/>
  <c r="T186" i="5"/>
  <c r="S185" i="5"/>
  <c r="R184" i="5"/>
  <c r="Z192" i="5"/>
  <c r="Q183" i="5"/>
  <c r="P182" i="5"/>
  <c r="O181" i="5"/>
  <c r="N180" i="5"/>
  <c r="M179" i="5"/>
  <c r="L178" i="5"/>
  <c r="K177" i="5"/>
  <c r="AQ197" i="5"/>
  <c r="AO195" i="5"/>
  <c r="AM193" i="5"/>
  <c r="AP196" i="5"/>
  <c r="AL192" i="5"/>
  <c r="AJ190" i="5"/>
  <c r="AI189" i="5"/>
  <c r="AH188" i="5"/>
  <c r="AG187" i="5"/>
  <c r="AF186" i="5"/>
  <c r="AE185" i="5"/>
  <c r="AD184" i="5"/>
  <c r="AN194" i="5"/>
  <c r="AK191" i="5"/>
  <c r="AR198" i="5"/>
  <c r="AR204" i="5"/>
  <c r="AN200" i="5"/>
  <c r="AJ196" i="5"/>
  <c r="AF192" i="5"/>
  <c r="AO201" i="5"/>
  <c r="AM199" i="5"/>
  <c r="AH194" i="5"/>
  <c r="AI195" i="5"/>
  <c r="AG193" i="5"/>
  <c r="AQ203" i="5"/>
  <c r="AK197" i="5"/>
  <c r="AP202" i="5"/>
  <c r="AL198" i="5"/>
  <c r="AD190" i="5"/>
  <c r="AE191" i="5"/>
  <c r="AO200" i="5"/>
  <c r="AK196" i="5"/>
  <c r="AQ202" i="5"/>
  <c r="AM198" i="5"/>
  <c r="AI194" i="5"/>
  <c r="AP201" i="5"/>
  <c r="AN199" i="5"/>
  <c r="AG192" i="5"/>
  <c r="AJ195" i="5"/>
  <c r="AH193" i="5"/>
  <c r="AF191" i="5"/>
  <c r="AE190" i="5"/>
  <c r="AD189" i="5"/>
  <c r="AL197" i="5"/>
  <c r="AR203" i="5"/>
  <c r="G18" i="5"/>
  <c r="AC32" i="5"/>
  <c r="AC23" i="5"/>
  <c r="Y31" i="5"/>
  <c r="X30" i="5"/>
  <c r="U27" i="5"/>
  <c r="T26" i="5"/>
  <c r="R24" i="5"/>
  <c r="P22" i="5"/>
  <c r="N20" i="5"/>
  <c r="L18" i="5"/>
  <c r="G17" i="5"/>
  <c r="Q23" i="5"/>
  <c r="M19" i="5"/>
  <c r="V28" i="5"/>
  <c r="Z32" i="5"/>
  <c r="W29" i="5"/>
  <c r="S25" i="5"/>
  <c r="O21" i="5"/>
  <c r="K17" i="5"/>
  <c r="BB57" i="5"/>
  <c r="BB28" i="5"/>
  <c r="BB32" i="5"/>
  <c r="BB40" i="5"/>
  <c r="BB64" i="5"/>
  <c r="BB53" i="5"/>
  <c r="BB79" i="5"/>
  <c r="BB141" i="5"/>
  <c r="BB89" i="5"/>
  <c r="BB72" i="5"/>
  <c r="BB99" i="5"/>
  <c r="BB105" i="5"/>
  <c r="BB122" i="5"/>
  <c r="BB135" i="5"/>
  <c r="BB124" i="5"/>
  <c r="BB145" i="5"/>
  <c r="BB154" i="5"/>
  <c r="BB158" i="5"/>
  <c r="BB166" i="5"/>
  <c r="BB181" i="5"/>
  <c r="BB183" i="5"/>
  <c r="BB185" i="5"/>
  <c r="BB205" i="5"/>
  <c r="G42" i="5"/>
  <c r="AE60" i="5"/>
  <c r="AL67" i="5"/>
  <c r="AD59" i="5"/>
  <c r="AK66" i="5"/>
  <c r="AJ65" i="5"/>
  <c r="AQ72" i="5"/>
  <c r="AP71" i="5"/>
  <c r="AI64" i="5"/>
  <c r="AN69" i="5"/>
  <c r="AG62" i="5"/>
  <c r="AM68" i="5"/>
  <c r="AH63" i="5"/>
  <c r="AO70" i="5"/>
  <c r="AR73" i="5"/>
  <c r="AF61" i="5"/>
  <c r="AR100" i="5"/>
  <c r="AQ99" i="5"/>
  <c r="AP98" i="5"/>
  <c r="AO97" i="5"/>
  <c r="AN96" i="5"/>
  <c r="AM95" i="5"/>
  <c r="AL94" i="5"/>
  <c r="AE87" i="5"/>
  <c r="AD86" i="5"/>
  <c r="AH90" i="5"/>
  <c r="AK93" i="5"/>
  <c r="AF88" i="5"/>
  <c r="AI91" i="5"/>
  <c r="AG89" i="5"/>
  <c r="AJ92" i="5"/>
  <c r="Z142" i="5"/>
  <c r="Y141" i="5"/>
  <c r="X140" i="5"/>
  <c r="W139" i="5"/>
  <c r="V138" i="5"/>
  <c r="U137" i="5"/>
  <c r="T136" i="5"/>
  <c r="R134" i="5"/>
  <c r="O131" i="5"/>
  <c r="S135" i="5"/>
  <c r="P132" i="5"/>
  <c r="Q133" i="5"/>
  <c r="M129" i="5"/>
  <c r="N130" i="5"/>
  <c r="K127" i="5"/>
  <c r="L128" i="5"/>
  <c r="Z187" i="5"/>
  <c r="W184" i="5"/>
  <c r="V183" i="5"/>
  <c r="X185" i="5"/>
  <c r="Y186" i="5"/>
  <c r="U182" i="5"/>
  <c r="T181" i="5"/>
  <c r="S180" i="5"/>
  <c r="R179" i="5"/>
  <c r="Q178" i="5"/>
  <c r="P177" i="5"/>
  <c r="O176" i="5"/>
  <c r="N175" i="5"/>
  <c r="M174" i="5"/>
  <c r="L173" i="5"/>
  <c r="K172" i="5"/>
  <c r="AC88" i="5"/>
  <c r="AO27" i="5"/>
  <c r="AN26" i="5"/>
  <c r="AD16" i="5"/>
  <c r="AH20" i="5"/>
  <c r="AQ29" i="5"/>
  <c r="AL24" i="5"/>
  <c r="AI21" i="5"/>
  <c r="AE17" i="5"/>
  <c r="AG19" i="5"/>
  <c r="AR30" i="5"/>
  <c r="AK23" i="5"/>
  <c r="AJ22" i="5"/>
  <c r="AP28" i="5"/>
  <c r="AM25" i="5"/>
  <c r="AF18" i="5"/>
  <c r="S37" i="5"/>
  <c r="Z44" i="5"/>
  <c r="R36" i="5"/>
  <c r="Y43" i="5"/>
  <c r="Q35" i="5"/>
  <c r="X42" i="5"/>
  <c r="P34" i="5"/>
  <c r="G29" i="5"/>
  <c r="W41" i="5"/>
  <c r="O33" i="5"/>
  <c r="U39" i="5"/>
  <c r="M31" i="5"/>
  <c r="N32" i="5"/>
  <c r="T38" i="5"/>
  <c r="V40" i="5"/>
  <c r="L30" i="5"/>
  <c r="K29" i="5"/>
  <c r="AR32" i="5"/>
  <c r="AP30" i="5"/>
  <c r="AO29" i="5"/>
  <c r="AI23" i="5"/>
  <c r="AL26" i="5"/>
  <c r="AE19" i="5"/>
  <c r="AD18" i="5"/>
  <c r="AH22" i="5"/>
  <c r="AQ31" i="5"/>
  <c r="AJ24" i="5"/>
  <c r="AG21" i="5"/>
  <c r="AF20" i="5"/>
  <c r="AC17" i="5"/>
  <c r="AM27" i="5"/>
  <c r="AK25" i="5"/>
  <c r="AN28" i="5"/>
  <c r="AM59" i="5"/>
  <c r="AE51" i="5"/>
  <c r="AL58" i="5"/>
  <c r="AD50" i="5"/>
  <c r="AK57" i="5"/>
  <c r="AR64" i="5"/>
  <c r="AJ56" i="5"/>
  <c r="AQ63" i="5"/>
  <c r="AI55" i="5"/>
  <c r="AO61" i="5"/>
  <c r="AG53" i="5"/>
  <c r="AN60" i="5"/>
  <c r="AP62" i="5"/>
  <c r="AF52" i="5"/>
  <c r="AH54" i="5"/>
  <c r="AR50" i="5"/>
  <c r="AQ49" i="5"/>
  <c r="AJ42" i="5"/>
  <c r="AI41" i="5"/>
  <c r="AH40" i="5"/>
  <c r="AG39" i="5"/>
  <c r="AN46" i="5"/>
  <c r="AF38" i="5"/>
  <c r="AL44" i="5"/>
  <c r="AD36" i="5"/>
  <c r="AO47" i="5"/>
  <c r="AM45" i="5"/>
  <c r="AK43" i="5"/>
  <c r="AP48" i="5"/>
  <c r="AE37" i="5"/>
  <c r="AM53" i="5"/>
  <c r="AL52" i="5"/>
  <c r="AK51" i="5"/>
  <c r="AR58" i="5"/>
  <c r="AJ50" i="5"/>
  <c r="AQ57" i="5"/>
  <c r="AI49" i="5"/>
  <c r="AO55" i="5"/>
  <c r="AH48" i="5"/>
  <c r="AN54" i="5"/>
  <c r="AF46" i="5"/>
  <c r="AD44" i="5"/>
  <c r="AG47" i="5"/>
  <c r="AP56" i="5"/>
  <c r="AE45" i="5"/>
  <c r="AR76" i="5"/>
  <c r="AQ75" i="5"/>
  <c r="AP74" i="5"/>
  <c r="AO73" i="5"/>
  <c r="AN72" i="5"/>
  <c r="AM71" i="5"/>
  <c r="AL70" i="5"/>
  <c r="AK69" i="5"/>
  <c r="AE63" i="5"/>
  <c r="AD62" i="5"/>
  <c r="AI67" i="5"/>
  <c r="AG65" i="5"/>
  <c r="AF64" i="5"/>
  <c r="AH66" i="5"/>
  <c r="AJ68" i="5"/>
  <c r="AR87" i="5"/>
  <c r="AQ86" i="5"/>
  <c r="AP85" i="5"/>
  <c r="AO84" i="5"/>
  <c r="AN83" i="5"/>
  <c r="AM82" i="5"/>
  <c r="AL81" i="5"/>
  <c r="AK80" i="5"/>
  <c r="AJ79" i="5"/>
  <c r="AI78" i="5"/>
  <c r="AH77" i="5"/>
  <c r="AG76" i="5"/>
  <c r="AF75" i="5"/>
  <c r="AE74" i="5"/>
  <c r="AD73" i="5"/>
  <c r="AR72" i="5"/>
  <c r="AQ71" i="5"/>
  <c r="AM67" i="5"/>
  <c r="AE59" i="5"/>
  <c r="AL66" i="5"/>
  <c r="AD58" i="5"/>
  <c r="AK65" i="5"/>
  <c r="AJ64" i="5"/>
  <c r="AN68" i="5"/>
  <c r="AI63" i="5"/>
  <c r="AP70" i="5"/>
  <c r="AG61" i="5"/>
  <c r="AF60" i="5"/>
  <c r="AO69" i="5"/>
  <c r="AH62" i="5"/>
  <c r="Z85" i="5"/>
  <c r="Y84" i="5"/>
  <c r="X83" i="5"/>
  <c r="W82" i="5"/>
  <c r="V81" i="5"/>
  <c r="U80" i="5"/>
  <c r="T79" i="5"/>
  <c r="S78" i="5"/>
  <c r="R77" i="5"/>
  <c r="Q76" i="5"/>
  <c r="P75" i="5"/>
  <c r="O74" i="5"/>
  <c r="N73" i="5"/>
  <c r="M72" i="5"/>
  <c r="L71" i="5"/>
  <c r="G70" i="5"/>
  <c r="K70" i="5"/>
  <c r="AR85" i="5"/>
  <c r="AQ84" i="5"/>
  <c r="AP83" i="5"/>
  <c r="AO82" i="5"/>
  <c r="AN81" i="5"/>
  <c r="AM80" i="5"/>
  <c r="AL79" i="5"/>
  <c r="AK78" i="5"/>
  <c r="AJ77" i="5"/>
  <c r="AI76" i="5"/>
  <c r="AH75" i="5"/>
  <c r="AG74" i="5"/>
  <c r="AF73" i="5"/>
  <c r="AE72" i="5"/>
  <c r="AD71" i="5"/>
  <c r="V63" i="5"/>
  <c r="N55" i="5"/>
  <c r="U62" i="5"/>
  <c r="M54" i="5"/>
  <c r="T61" i="5"/>
  <c r="L53" i="5"/>
  <c r="S60" i="5"/>
  <c r="K52" i="5"/>
  <c r="Z67" i="5"/>
  <c r="R59" i="5"/>
  <c r="X65" i="5"/>
  <c r="P57" i="5"/>
  <c r="G52" i="5"/>
  <c r="W64" i="5"/>
  <c r="Y66" i="5"/>
  <c r="O56" i="5"/>
  <c r="Q58" i="5"/>
  <c r="Z75" i="5"/>
  <c r="Y74" i="5"/>
  <c r="X73" i="5"/>
  <c r="W72" i="5"/>
  <c r="V71" i="5"/>
  <c r="U70" i="5"/>
  <c r="N63" i="5"/>
  <c r="M62" i="5"/>
  <c r="L61" i="5"/>
  <c r="S68" i="5"/>
  <c r="K60" i="5"/>
  <c r="T69" i="5"/>
  <c r="R67" i="5"/>
  <c r="P65" i="5"/>
  <c r="G60" i="5"/>
  <c r="O64" i="5"/>
  <c r="Q66" i="5"/>
  <c r="Z83" i="5"/>
  <c r="Y82" i="5"/>
  <c r="X81" i="5"/>
  <c r="W80" i="5"/>
  <c r="V79" i="5"/>
  <c r="U78" i="5"/>
  <c r="T77" i="5"/>
  <c r="S76" i="5"/>
  <c r="R75" i="5"/>
  <c r="Q74" i="5"/>
  <c r="P73" i="5"/>
  <c r="O72" i="5"/>
  <c r="N71" i="5"/>
  <c r="M70" i="5"/>
  <c r="L69" i="5"/>
  <c r="K68" i="5"/>
  <c r="G68" i="5"/>
  <c r="Z101" i="5"/>
  <c r="Y100" i="5"/>
  <c r="X99" i="5"/>
  <c r="W98" i="5"/>
  <c r="V97" i="5"/>
  <c r="U96" i="5"/>
  <c r="T95" i="5"/>
  <c r="S94" i="5"/>
  <c r="R93" i="5"/>
  <c r="Q92" i="5"/>
  <c r="P91" i="5"/>
  <c r="O90" i="5"/>
  <c r="N89" i="5"/>
  <c r="M88" i="5"/>
  <c r="L87" i="5"/>
  <c r="K86" i="5"/>
  <c r="AO89" i="5"/>
  <c r="AM87" i="5"/>
  <c r="AL86" i="5"/>
  <c r="AK85" i="5"/>
  <c r="AJ84" i="5"/>
  <c r="AI83" i="5"/>
  <c r="AH82" i="5"/>
  <c r="AG81" i="5"/>
  <c r="AF80" i="5"/>
  <c r="AE79" i="5"/>
  <c r="AD78" i="5"/>
  <c r="AR92" i="5"/>
  <c r="AP90" i="5"/>
  <c r="AQ91" i="5"/>
  <c r="AN88" i="5"/>
  <c r="Z90" i="5"/>
  <c r="Y89" i="5"/>
  <c r="X88" i="5"/>
  <c r="R82" i="5"/>
  <c r="O79" i="5"/>
  <c r="S83" i="5"/>
  <c r="T84" i="5"/>
  <c r="P80" i="5"/>
  <c r="U85" i="5"/>
  <c r="K75" i="5"/>
  <c r="Q81" i="5"/>
  <c r="M77" i="5"/>
  <c r="V86" i="5"/>
  <c r="N78" i="5"/>
  <c r="L76" i="5"/>
  <c r="W87" i="5"/>
  <c r="Z138" i="5"/>
  <c r="Y137" i="5"/>
  <c r="X136" i="5"/>
  <c r="W135" i="5"/>
  <c r="V134" i="5"/>
  <c r="U133" i="5"/>
  <c r="T132" i="5"/>
  <c r="S131" i="5"/>
  <c r="R130" i="5"/>
  <c r="Q129" i="5"/>
  <c r="P128" i="5"/>
  <c r="O127" i="5"/>
  <c r="N126" i="5"/>
  <c r="M125" i="5"/>
  <c r="L124" i="5"/>
  <c r="K123" i="5"/>
  <c r="Z130" i="5"/>
  <c r="Y129" i="5"/>
  <c r="X128" i="5"/>
  <c r="W127" i="5"/>
  <c r="V126" i="5"/>
  <c r="U125" i="5"/>
  <c r="T124" i="5"/>
  <c r="S123" i="5"/>
  <c r="R122" i="5"/>
  <c r="Q121" i="5"/>
  <c r="P120" i="5"/>
  <c r="O119" i="5"/>
  <c r="N118" i="5"/>
  <c r="M117" i="5"/>
  <c r="L116" i="5"/>
  <c r="K115" i="5"/>
  <c r="S89" i="5"/>
  <c r="Y95" i="5"/>
  <c r="X94" i="5"/>
  <c r="V92" i="5"/>
  <c r="T90" i="5"/>
  <c r="Z96" i="5"/>
  <c r="W93" i="5"/>
  <c r="U91" i="5"/>
  <c r="Q87" i="5"/>
  <c r="L82" i="5"/>
  <c r="R88" i="5"/>
  <c r="M83" i="5"/>
  <c r="N84" i="5"/>
  <c r="P86" i="5"/>
  <c r="O85" i="5"/>
  <c r="K81" i="5"/>
  <c r="Z86" i="5"/>
  <c r="Y85" i="5"/>
  <c r="X84" i="5"/>
  <c r="W83" i="5"/>
  <c r="V82" i="5"/>
  <c r="U81" i="5"/>
  <c r="T80" i="5"/>
  <c r="S79" i="5"/>
  <c r="R78" i="5"/>
  <c r="Q77" i="5"/>
  <c r="P76" i="5"/>
  <c r="O75" i="5"/>
  <c r="N74" i="5"/>
  <c r="M73" i="5"/>
  <c r="L72" i="5"/>
  <c r="K71" i="5"/>
  <c r="G71" i="5"/>
  <c r="AP102" i="5"/>
  <c r="AJ96" i="5"/>
  <c r="AF92" i="5"/>
  <c r="AK97" i="5"/>
  <c r="AQ103" i="5"/>
  <c r="AL98" i="5"/>
  <c r="AD90" i="5"/>
  <c r="AN100" i="5"/>
  <c r="AI95" i="5"/>
  <c r="AG93" i="5"/>
  <c r="AM99" i="5"/>
  <c r="AR104" i="5"/>
  <c r="AO101" i="5"/>
  <c r="AH94" i="5"/>
  <c r="AE91" i="5"/>
  <c r="Z110" i="5"/>
  <c r="Y109" i="5"/>
  <c r="X108" i="5"/>
  <c r="W107" i="5"/>
  <c r="V106" i="5"/>
  <c r="U105" i="5"/>
  <c r="T104" i="5"/>
  <c r="S103" i="5"/>
  <c r="R102" i="5"/>
  <c r="Q101" i="5"/>
  <c r="P100" i="5"/>
  <c r="O99" i="5"/>
  <c r="N98" i="5"/>
  <c r="M97" i="5"/>
  <c r="L96" i="5"/>
  <c r="K95" i="5"/>
  <c r="Z105" i="5"/>
  <c r="Y104" i="5"/>
  <c r="X103" i="5"/>
  <c r="W102" i="5"/>
  <c r="V101" i="5"/>
  <c r="U100" i="5"/>
  <c r="T99" i="5"/>
  <c r="S98" i="5"/>
  <c r="R97" i="5"/>
  <c r="Q96" i="5"/>
  <c r="P95" i="5"/>
  <c r="O94" i="5"/>
  <c r="M92" i="5"/>
  <c r="K90" i="5"/>
  <c r="N93" i="5"/>
  <c r="L91" i="5"/>
  <c r="R118" i="5"/>
  <c r="X124" i="5"/>
  <c r="O115" i="5"/>
  <c r="S119" i="5"/>
  <c r="T120" i="5"/>
  <c r="P116" i="5"/>
  <c r="Z126" i="5"/>
  <c r="Q117" i="5"/>
  <c r="M113" i="5"/>
  <c r="W123" i="5"/>
  <c r="N114" i="5"/>
  <c r="K111" i="5"/>
  <c r="L112" i="5"/>
  <c r="U121" i="5"/>
  <c r="Y125" i="5"/>
  <c r="V122" i="5"/>
  <c r="Z120" i="5"/>
  <c r="Y119" i="5"/>
  <c r="X118" i="5"/>
  <c r="W117" i="5"/>
  <c r="V116" i="5"/>
  <c r="U115" i="5"/>
  <c r="T114" i="5"/>
  <c r="S113" i="5"/>
  <c r="R112" i="5"/>
  <c r="Q111" i="5"/>
  <c r="P110" i="5"/>
  <c r="K105" i="5"/>
  <c r="L106" i="5"/>
  <c r="M107" i="5"/>
  <c r="O109" i="5"/>
  <c r="N108" i="5"/>
  <c r="AR112" i="5"/>
  <c r="AQ111" i="5"/>
  <c r="AF100" i="5"/>
  <c r="AJ104" i="5"/>
  <c r="AG101" i="5"/>
  <c r="AP110" i="5"/>
  <c r="AK105" i="5"/>
  <c r="AH102" i="5"/>
  <c r="AL106" i="5"/>
  <c r="AN108" i="5"/>
  <c r="AI103" i="5"/>
  <c r="AD98" i="5"/>
  <c r="AM107" i="5"/>
  <c r="AE99" i="5"/>
  <c r="AO109" i="5"/>
  <c r="Z155" i="5"/>
  <c r="Y154" i="5"/>
  <c r="X153" i="5"/>
  <c r="W152" i="5"/>
  <c r="V151" i="5"/>
  <c r="U150" i="5"/>
  <c r="T149" i="5"/>
  <c r="Q146" i="5"/>
  <c r="P145" i="5"/>
  <c r="O144" i="5"/>
  <c r="N143" i="5"/>
  <c r="M142" i="5"/>
  <c r="L141" i="5"/>
  <c r="S148" i="5"/>
  <c r="R147" i="5"/>
  <c r="K140" i="5"/>
  <c r="Z145" i="5"/>
  <c r="Y144" i="5"/>
  <c r="X143" i="5"/>
  <c r="W142" i="5"/>
  <c r="V141" i="5"/>
  <c r="U140" i="5"/>
  <c r="T139" i="5"/>
  <c r="S138" i="5"/>
  <c r="R137" i="5"/>
  <c r="Q136" i="5"/>
  <c r="P135" i="5"/>
  <c r="O134" i="5"/>
  <c r="N133" i="5"/>
  <c r="M132" i="5"/>
  <c r="L131" i="5"/>
  <c r="K130" i="5"/>
  <c r="R126" i="5"/>
  <c r="X132" i="5"/>
  <c r="O123" i="5"/>
  <c r="S127" i="5"/>
  <c r="T128" i="5"/>
  <c r="P124" i="5"/>
  <c r="Z134" i="5"/>
  <c r="Q125" i="5"/>
  <c r="M121" i="5"/>
  <c r="W131" i="5"/>
  <c r="N122" i="5"/>
  <c r="V130" i="5"/>
  <c r="K119" i="5"/>
  <c r="L120" i="5"/>
  <c r="Y133" i="5"/>
  <c r="U129" i="5"/>
  <c r="Z153" i="5"/>
  <c r="Y152" i="5"/>
  <c r="X151" i="5"/>
  <c r="W150" i="5"/>
  <c r="V149" i="5"/>
  <c r="U148" i="5"/>
  <c r="T147" i="5"/>
  <c r="S146" i="5"/>
  <c r="R145" i="5"/>
  <c r="Q144" i="5"/>
  <c r="P143" i="5"/>
  <c r="O142" i="5"/>
  <c r="N141" i="5"/>
  <c r="M140" i="5"/>
  <c r="L139" i="5"/>
  <c r="K138" i="5"/>
  <c r="Z149" i="5"/>
  <c r="W146" i="5"/>
  <c r="V145" i="5"/>
  <c r="U144" i="5"/>
  <c r="T143" i="5"/>
  <c r="S142" i="5"/>
  <c r="R141" i="5"/>
  <c r="Q140" i="5"/>
  <c r="P139" i="5"/>
  <c r="Y148" i="5"/>
  <c r="M136" i="5"/>
  <c r="X147" i="5"/>
  <c r="L135" i="5"/>
  <c r="K134" i="5"/>
  <c r="O138" i="5"/>
  <c r="N137" i="5"/>
  <c r="AO130" i="5"/>
  <c r="AE120" i="5"/>
  <c r="AJ125" i="5"/>
  <c r="AF121" i="5"/>
  <c r="AP131" i="5"/>
  <c r="AG122" i="5"/>
  <c r="AK126" i="5"/>
  <c r="AM128" i="5"/>
  <c r="AI124" i="5"/>
  <c r="AR133" i="5"/>
  <c r="AN129" i="5"/>
  <c r="AD119" i="5"/>
  <c r="AH123" i="5"/>
  <c r="AL127" i="5"/>
  <c r="AQ132" i="5"/>
  <c r="AR156" i="5"/>
  <c r="AQ155" i="5"/>
  <c r="AP154" i="5"/>
  <c r="AO153" i="5"/>
  <c r="AN152" i="5"/>
  <c r="AM151" i="5"/>
  <c r="AL150" i="5"/>
  <c r="AK149" i="5"/>
  <c r="AH146" i="5"/>
  <c r="AG145" i="5"/>
  <c r="AF144" i="5"/>
  <c r="AE143" i="5"/>
  <c r="AD142" i="5"/>
  <c r="AJ148" i="5"/>
  <c r="AI147" i="5"/>
  <c r="Y146" i="5"/>
  <c r="X145" i="5"/>
  <c r="W144" i="5"/>
  <c r="V143" i="5"/>
  <c r="U142" i="5"/>
  <c r="T141" i="5"/>
  <c r="Z147" i="5"/>
  <c r="S140" i="5"/>
  <c r="R139" i="5"/>
  <c r="Q138" i="5"/>
  <c r="P137" i="5"/>
  <c r="N135" i="5"/>
  <c r="M134" i="5"/>
  <c r="L133" i="5"/>
  <c r="K132" i="5"/>
  <c r="O136" i="5"/>
  <c r="AJ151" i="5"/>
  <c r="AF147" i="5"/>
  <c r="AP157" i="5"/>
  <c r="AK152" i="5"/>
  <c r="AQ158" i="5"/>
  <c r="AH149" i="5"/>
  <c r="AG148" i="5"/>
  <c r="AE146" i="5"/>
  <c r="AD145" i="5"/>
  <c r="AR159" i="5"/>
  <c r="AN155" i="5"/>
  <c r="AO156" i="5"/>
  <c r="AL153" i="5"/>
  <c r="AI150" i="5"/>
  <c r="AM154" i="5"/>
  <c r="Z154" i="5"/>
  <c r="Y153" i="5"/>
  <c r="X152" i="5"/>
  <c r="W151" i="5"/>
  <c r="V150" i="5"/>
  <c r="U149" i="5"/>
  <c r="T148" i="5"/>
  <c r="S147" i="5"/>
  <c r="R146" i="5"/>
  <c r="Q145" i="5"/>
  <c r="P144" i="5"/>
  <c r="O143" i="5"/>
  <c r="N142" i="5"/>
  <c r="M141" i="5"/>
  <c r="L140" i="5"/>
  <c r="K139" i="5"/>
  <c r="Y170" i="5"/>
  <c r="X169" i="5"/>
  <c r="W168" i="5"/>
  <c r="V167" i="5"/>
  <c r="U166" i="5"/>
  <c r="T165" i="5"/>
  <c r="S164" i="5"/>
  <c r="R163" i="5"/>
  <c r="Q162" i="5"/>
  <c r="P161" i="5"/>
  <c r="Z171" i="5"/>
  <c r="O160" i="5"/>
  <c r="N159" i="5"/>
  <c r="M158" i="5"/>
  <c r="L157" i="5"/>
  <c r="K156" i="5"/>
  <c r="Z168" i="5"/>
  <c r="Y167" i="5"/>
  <c r="X166" i="5"/>
  <c r="W165" i="5"/>
  <c r="V164" i="5"/>
  <c r="U163" i="5"/>
  <c r="T162" i="5"/>
  <c r="S161" i="5"/>
  <c r="O157" i="5"/>
  <c r="P158" i="5"/>
  <c r="K153" i="5"/>
  <c r="N156" i="5"/>
  <c r="R160" i="5"/>
  <c r="L154" i="5"/>
  <c r="M155" i="5"/>
  <c r="Q159" i="5"/>
  <c r="Z174" i="5"/>
  <c r="Y173" i="5"/>
  <c r="X172" i="5"/>
  <c r="W171" i="5"/>
  <c r="V170" i="5"/>
  <c r="U169" i="5"/>
  <c r="T168" i="5"/>
  <c r="S167" i="5"/>
  <c r="R166" i="5"/>
  <c r="Q165" i="5"/>
  <c r="P164" i="5"/>
  <c r="O163" i="5"/>
  <c r="N162" i="5"/>
  <c r="M161" i="5"/>
  <c r="L160" i="5"/>
  <c r="K159" i="5"/>
  <c r="Z186" i="5"/>
  <c r="Y185" i="5"/>
  <c r="X184" i="5"/>
  <c r="W183" i="5"/>
  <c r="V182" i="5"/>
  <c r="N174" i="5"/>
  <c r="S179" i="5"/>
  <c r="O175" i="5"/>
  <c r="P176" i="5"/>
  <c r="K171" i="5"/>
  <c r="T180" i="5"/>
  <c r="Q177" i="5"/>
  <c r="L172" i="5"/>
  <c r="R178" i="5"/>
  <c r="U181" i="5"/>
  <c r="M173" i="5"/>
  <c r="AR185" i="5"/>
  <c r="AQ184" i="5"/>
  <c r="AP183" i="5"/>
  <c r="AN181" i="5"/>
  <c r="AM180" i="5"/>
  <c r="AL179" i="5"/>
  <c r="AK178" i="5"/>
  <c r="AJ177" i="5"/>
  <c r="AI176" i="5"/>
  <c r="AH175" i="5"/>
  <c r="AG174" i="5"/>
  <c r="AF173" i="5"/>
  <c r="AE172" i="5"/>
  <c r="AO182" i="5"/>
  <c r="AD171" i="5"/>
  <c r="AP198" i="5"/>
  <c r="AL194" i="5"/>
  <c r="AQ199" i="5"/>
  <c r="AO197" i="5"/>
  <c r="AM195" i="5"/>
  <c r="AK193" i="5"/>
  <c r="AR200" i="5"/>
  <c r="AN196" i="5"/>
  <c r="AH190" i="5"/>
  <c r="AG189" i="5"/>
  <c r="AF188" i="5"/>
  <c r="AE187" i="5"/>
  <c r="AD186" i="5"/>
  <c r="AI191" i="5"/>
  <c r="AJ192" i="5"/>
  <c r="AQ181" i="5"/>
  <c r="AP180" i="5"/>
  <c r="AO179" i="5"/>
  <c r="AN178" i="5"/>
  <c r="AM177" i="5"/>
  <c r="AL176" i="5"/>
  <c r="AK175" i="5"/>
  <c r="AJ174" i="5"/>
  <c r="AI173" i="5"/>
  <c r="AR182" i="5"/>
  <c r="AH172" i="5"/>
  <c r="AD168" i="5"/>
  <c r="AE169" i="5"/>
  <c r="AF170" i="5"/>
  <c r="AG171" i="5"/>
  <c r="Z189" i="5"/>
  <c r="Y188" i="5"/>
  <c r="X187" i="5"/>
  <c r="W186" i="5"/>
  <c r="V185" i="5"/>
  <c r="U184" i="5"/>
  <c r="T183" i="5"/>
  <c r="S182" i="5"/>
  <c r="R181" i="5"/>
  <c r="Q180" i="5"/>
  <c r="P179" i="5"/>
  <c r="O178" i="5"/>
  <c r="N177" i="5"/>
  <c r="M176" i="5"/>
  <c r="L175" i="5"/>
  <c r="K174" i="5"/>
  <c r="V200" i="5"/>
  <c r="S197" i="5"/>
  <c r="N192" i="5"/>
  <c r="Y203" i="5"/>
  <c r="X202" i="5"/>
  <c r="Q195" i="5"/>
  <c r="P194" i="5"/>
  <c r="M191" i="5"/>
  <c r="L190" i="5"/>
  <c r="K189" i="5"/>
  <c r="R196" i="5"/>
  <c r="O193" i="5"/>
  <c r="W201" i="5"/>
  <c r="T198" i="5"/>
  <c r="Z204" i="5"/>
  <c r="U199" i="5"/>
  <c r="S40" i="5"/>
  <c r="K32" i="5"/>
  <c r="R39" i="5"/>
  <c r="Z47" i="5"/>
  <c r="Y46" i="5"/>
  <c r="Q38" i="5"/>
  <c r="X45" i="5"/>
  <c r="P37" i="5"/>
  <c r="G32" i="5"/>
  <c r="W44" i="5"/>
  <c r="O36" i="5"/>
  <c r="U42" i="5"/>
  <c r="M34" i="5"/>
  <c r="L33" i="5"/>
  <c r="N35" i="5"/>
  <c r="T41" i="5"/>
  <c r="V43" i="5"/>
  <c r="AO28" i="5"/>
  <c r="AM26" i="5"/>
  <c r="AF19" i="5"/>
  <c r="AE18" i="5"/>
  <c r="AR31" i="5"/>
  <c r="AP29" i="5"/>
  <c r="AK24" i="5"/>
  <c r="AH21" i="5"/>
  <c r="AN27" i="5"/>
  <c r="AQ30" i="5"/>
  <c r="AJ23" i="5"/>
  <c r="AI22" i="5"/>
  <c r="AL25" i="5"/>
  <c r="AG20" i="5"/>
  <c r="AD17" i="5"/>
  <c r="AI19" i="5"/>
  <c r="AN24" i="5"/>
  <c r="AQ27" i="5"/>
  <c r="AM23" i="5"/>
  <c r="AL22" i="5"/>
  <c r="AH18" i="5"/>
  <c r="AC13" i="5"/>
  <c r="AR28" i="5"/>
  <c r="AO25" i="5"/>
  <c r="AJ20" i="5"/>
  <c r="AG17" i="5"/>
  <c r="AD14" i="5"/>
  <c r="AK21" i="5"/>
  <c r="AP26" i="5"/>
  <c r="AF16" i="5"/>
  <c r="AE15" i="5"/>
  <c r="AR79" i="5"/>
  <c r="AQ78" i="5"/>
  <c r="AP77" i="5"/>
  <c r="AO76" i="5"/>
  <c r="AN75" i="5"/>
  <c r="AM74" i="5"/>
  <c r="AL73" i="5"/>
  <c r="AK72" i="5"/>
  <c r="AI70" i="5"/>
  <c r="AE66" i="5"/>
  <c r="AG68" i="5"/>
  <c r="AD65" i="5"/>
  <c r="AH69" i="5"/>
  <c r="AF67" i="5"/>
  <c r="AJ71" i="5"/>
  <c r="AR41" i="5"/>
  <c r="AJ33" i="5"/>
  <c r="AQ40" i="5"/>
  <c r="AI32" i="5"/>
  <c r="AP39" i="5"/>
  <c r="AH31" i="5"/>
  <c r="AO38" i="5"/>
  <c r="AG30" i="5"/>
  <c r="AN37" i="5"/>
  <c r="AF29" i="5"/>
  <c r="AL35" i="5"/>
  <c r="AD27" i="5"/>
  <c r="AE28" i="5"/>
  <c r="AK34" i="5"/>
  <c r="AM36" i="5"/>
  <c r="G38" i="5"/>
  <c r="AC46" i="5"/>
  <c r="BB65" i="5"/>
  <c r="BB88" i="5"/>
  <c r="BB33" i="5"/>
  <c r="BB41" i="5"/>
  <c r="BB48" i="5"/>
  <c r="BB61" i="5"/>
  <c r="BB87" i="5"/>
  <c r="BB76" i="5"/>
  <c r="BB121" i="5"/>
  <c r="BB80" i="5"/>
  <c r="BB107" i="5"/>
  <c r="BB115" i="5"/>
  <c r="BB130" i="5"/>
  <c r="BB118" i="5"/>
  <c r="BB132" i="5"/>
  <c r="BB144" i="5"/>
  <c r="BB153" i="5"/>
  <c r="BB163" i="5"/>
  <c r="BB175" i="5"/>
  <c r="BB184" i="5"/>
  <c r="BB199" i="5"/>
  <c r="BB191" i="5"/>
  <c r="BB192" i="5"/>
  <c r="AE70" i="5"/>
  <c r="AD69" i="5"/>
  <c r="AP81" i="5"/>
  <c r="AL77" i="5"/>
  <c r="AM78" i="5"/>
  <c r="AG72" i="5"/>
  <c r="AQ82" i="5"/>
  <c r="AH73" i="5"/>
  <c r="AF71" i="5"/>
  <c r="AN79" i="5"/>
  <c r="AR83" i="5"/>
  <c r="AI74" i="5"/>
  <c r="AJ75" i="5"/>
  <c r="AK76" i="5"/>
  <c r="AO80" i="5"/>
  <c r="Z70" i="5"/>
  <c r="Y69" i="5"/>
  <c r="V66" i="5"/>
  <c r="N58" i="5"/>
  <c r="U65" i="5"/>
  <c r="M57" i="5"/>
  <c r="T64" i="5"/>
  <c r="L56" i="5"/>
  <c r="S63" i="5"/>
  <c r="K55" i="5"/>
  <c r="R62" i="5"/>
  <c r="P60" i="5"/>
  <c r="G55" i="5"/>
  <c r="Q61" i="5"/>
  <c r="X68" i="5"/>
  <c r="W67" i="5"/>
  <c r="O59" i="5"/>
  <c r="S97" i="5"/>
  <c r="Y103" i="5"/>
  <c r="T98" i="5"/>
  <c r="L90" i="5"/>
  <c r="U99" i="5"/>
  <c r="O93" i="5"/>
  <c r="V100" i="5"/>
  <c r="Q95" i="5"/>
  <c r="Z104" i="5"/>
  <c r="W101" i="5"/>
  <c r="P94" i="5"/>
  <c r="M91" i="5"/>
  <c r="X102" i="5"/>
  <c r="R96" i="5"/>
  <c r="K89" i="5"/>
  <c r="N92" i="5"/>
  <c r="AR129" i="5"/>
  <c r="AQ128" i="5"/>
  <c r="AP127" i="5"/>
  <c r="AO126" i="5"/>
  <c r="AN125" i="5"/>
  <c r="AM124" i="5"/>
  <c r="AL123" i="5"/>
  <c r="AK122" i="5"/>
  <c r="AJ121" i="5"/>
  <c r="AI120" i="5"/>
  <c r="AH119" i="5"/>
  <c r="AG118" i="5"/>
  <c r="AF117" i="5"/>
  <c r="AE116" i="5"/>
  <c r="AD115" i="5"/>
  <c r="AQ152" i="5"/>
  <c r="AM148" i="5"/>
  <c r="AN149" i="5"/>
  <c r="AR153" i="5"/>
  <c r="AL147" i="5"/>
  <c r="AP151" i="5"/>
  <c r="AH143" i="5"/>
  <c r="AI144" i="5"/>
  <c r="AF141" i="5"/>
  <c r="AE140" i="5"/>
  <c r="AK146" i="5"/>
  <c r="AO150" i="5"/>
  <c r="AJ145" i="5"/>
  <c r="AG142" i="5"/>
  <c r="AD139" i="5"/>
  <c r="AR163" i="5"/>
  <c r="AQ162" i="5"/>
  <c r="AP161" i="5"/>
  <c r="AN159" i="5"/>
  <c r="AM158" i="5"/>
  <c r="AL157" i="5"/>
  <c r="AK156" i="5"/>
  <c r="AJ155" i="5"/>
  <c r="AI154" i="5"/>
  <c r="AH153" i="5"/>
  <c r="AG152" i="5"/>
  <c r="AF151" i="5"/>
  <c r="AE150" i="5"/>
  <c r="AD149" i="5"/>
  <c r="AO160" i="5"/>
  <c r="Y181" i="5"/>
  <c r="X180" i="5"/>
  <c r="W179" i="5"/>
  <c r="V178" i="5"/>
  <c r="U177" i="5"/>
  <c r="T176" i="5"/>
  <c r="S175" i="5"/>
  <c r="R174" i="5"/>
  <c r="Q173" i="5"/>
  <c r="P172" i="5"/>
  <c r="Z182" i="5"/>
  <c r="O171" i="5"/>
  <c r="N170" i="5"/>
  <c r="M169" i="5"/>
  <c r="L168" i="5"/>
  <c r="K167" i="5"/>
  <c r="V58" i="5"/>
  <c r="N50" i="5"/>
  <c r="U57" i="5"/>
  <c r="M49" i="5"/>
  <c r="T56" i="5"/>
  <c r="S55" i="5"/>
  <c r="Z62" i="5"/>
  <c r="R54" i="5"/>
  <c r="X60" i="5"/>
  <c r="P52" i="5"/>
  <c r="Q53" i="5"/>
  <c r="O51" i="5"/>
  <c r="L48" i="5"/>
  <c r="K47" i="5"/>
  <c r="G47" i="5"/>
  <c r="Y61" i="5"/>
  <c r="W59" i="5"/>
  <c r="AR35" i="5"/>
  <c r="AQ34" i="5"/>
  <c r="AP33" i="5"/>
  <c r="AO32" i="5"/>
  <c r="AN31" i="5"/>
  <c r="AL29" i="5"/>
  <c r="AK28" i="5"/>
  <c r="AF23" i="5"/>
  <c r="AE22" i="5"/>
  <c r="AH25" i="5"/>
  <c r="AI26" i="5"/>
  <c r="AM30" i="5"/>
  <c r="AJ27" i="5"/>
  <c r="AG24" i="5"/>
  <c r="AD21" i="5"/>
  <c r="AC85" i="5"/>
  <c r="V52" i="5"/>
  <c r="U51" i="5"/>
  <c r="S49" i="5"/>
  <c r="Z56" i="5"/>
  <c r="R48" i="5"/>
  <c r="X54" i="5"/>
  <c r="Y55" i="5"/>
  <c r="K41" i="5"/>
  <c r="Q47" i="5"/>
  <c r="T50" i="5"/>
  <c r="P46" i="5"/>
  <c r="G41" i="5"/>
  <c r="O45" i="5"/>
  <c r="M43" i="5"/>
  <c r="L42" i="5"/>
  <c r="N44" i="5"/>
  <c r="W53" i="5"/>
  <c r="X28" i="5"/>
  <c r="S23" i="5"/>
  <c r="O19" i="5"/>
  <c r="G15" i="5"/>
  <c r="T24" i="5"/>
  <c r="P20" i="5"/>
  <c r="N18" i="5"/>
  <c r="K15" i="5"/>
  <c r="R22" i="5"/>
  <c r="Z30" i="5"/>
  <c r="Y29" i="5"/>
  <c r="U25" i="5"/>
  <c r="Q21" i="5"/>
  <c r="M17" i="5"/>
  <c r="W27" i="5"/>
  <c r="V26" i="5"/>
  <c r="L16" i="5"/>
  <c r="AQ69" i="5"/>
  <c r="AM65" i="5"/>
  <c r="AE57" i="5"/>
  <c r="AL64" i="5"/>
  <c r="AD56" i="5"/>
  <c r="AP68" i="5"/>
  <c r="AK63" i="5"/>
  <c r="AJ62" i="5"/>
  <c r="AI61" i="5"/>
  <c r="AO67" i="5"/>
  <c r="AG59" i="5"/>
  <c r="AN66" i="5"/>
  <c r="AF58" i="5"/>
  <c r="AH60" i="5"/>
  <c r="AR70" i="5"/>
  <c r="AR51" i="5"/>
  <c r="AQ50" i="5"/>
  <c r="AO48" i="5"/>
  <c r="AP49" i="5"/>
  <c r="AN47" i="5"/>
  <c r="AJ43" i="5"/>
  <c r="AI42" i="5"/>
  <c r="AH41" i="5"/>
  <c r="AG40" i="5"/>
  <c r="AF39" i="5"/>
  <c r="AL45" i="5"/>
  <c r="AD37" i="5"/>
  <c r="AE38" i="5"/>
  <c r="AK44" i="5"/>
  <c r="AM46" i="5"/>
  <c r="AC36" i="5"/>
  <c r="AM54" i="5"/>
  <c r="AL53" i="5"/>
  <c r="AK52" i="5"/>
  <c r="AR59" i="5"/>
  <c r="AJ51" i="5"/>
  <c r="AQ58" i="5"/>
  <c r="AI50" i="5"/>
  <c r="AO56" i="5"/>
  <c r="AG48" i="5"/>
  <c r="AH49" i="5"/>
  <c r="AP57" i="5"/>
  <c r="AF47" i="5"/>
  <c r="AD45" i="5"/>
  <c r="AE46" i="5"/>
  <c r="AN55" i="5"/>
  <c r="AC44" i="5"/>
  <c r="AM62" i="5"/>
  <c r="AE54" i="5"/>
  <c r="AL61" i="5"/>
  <c r="AD53" i="5"/>
  <c r="AK60" i="5"/>
  <c r="AR67" i="5"/>
  <c r="AJ59" i="5"/>
  <c r="AQ66" i="5"/>
  <c r="AI58" i="5"/>
  <c r="AO64" i="5"/>
  <c r="AG56" i="5"/>
  <c r="AH57" i="5"/>
  <c r="AP65" i="5"/>
  <c r="AN63" i="5"/>
  <c r="AF55" i="5"/>
  <c r="Z115" i="5"/>
  <c r="Y114" i="5"/>
  <c r="X113" i="5"/>
  <c r="W112" i="5"/>
  <c r="V111" i="5"/>
  <c r="U110" i="5"/>
  <c r="T109" i="5"/>
  <c r="S108" i="5"/>
  <c r="R107" i="5"/>
  <c r="Q106" i="5"/>
  <c r="P105" i="5"/>
  <c r="O104" i="5"/>
  <c r="N103" i="5"/>
  <c r="M102" i="5"/>
  <c r="L101" i="5"/>
  <c r="K100" i="5"/>
  <c r="AR80" i="5"/>
  <c r="AQ79" i="5"/>
  <c r="AP78" i="5"/>
  <c r="AO77" i="5"/>
  <c r="AN76" i="5"/>
  <c r="AM75" i="5"/>
  <c r="AL74" i="5"/>
  <c r="AK73" i="5"/>
  <c r="AJ72" i="5"/>
  <c r="AI71" i="5"/>
  <c r="AE67" i="5"/>
  <c r="AD66" i="5"/>
  <c r="AH70" i="5"/>
  <c r="AF68" i="5"/>
  <c r="AG69" i="5"/>
  <c r="AN89" i="5"/>
  <c r="AL87" i="5"/>
  <c r="AK86" i="5"/>
  <c r="AJ85" i="5"/>
  <c r="AI84" i="5"/>
  <c r="AH83" i="5"/>
  <c r="AG82" i="5"/>
  <c r="AF81" i="5"/>
  <c r="AE80" i="5"/>
  <c r="AD79" i="5"/>
  <c r="AQ92" i="5"/>
  <c r="AO90" i="5"/>
  <c r="AM88" i="5"/>
  <c r="AP91" i="5"/>
  <c r="AR93" i="5"/>
  <c r="Z68" i="5"/>
  <c r="V64" i="5"/>
  <c r="N56" i="5"/>
  <c r="U63" i="5"/>
  <c r="M55" i="5"/>
  <c r="T62" i="5"/>
  <c r="L54" i="5"/>
  <c r="S61" i="5"/>
  <c r="K53" i="5"/>
  <c r="R60" i="5"/>
  <c r="X66" i="5"/>
  <c r="P58" i="5"/>
  <c r="G53" i="5"/>
  <c r="W65" i="5"/>
  <c r="Y67" i="5"/>
  <c r="Q59" i="5"/>
  <c r="O57" i="5"/>
  <c r="Z76" i="5"/>
  <c r="Y75" i="5"/>
  <c r="X74" i="5"/>
  <c r="W73" i="5"/>
  <c r="V72" i="5"/>
  <c r="U71" i="5"/>
  <c r="T70" i="5"/>
  <c r="N64" i="5"/>
  <c r="M63" i="5"/>
  <c r="L62" i="5"/>
  <c r="K61" i="5"/>
  <c r="R68" i="5"/>
  <c r="P66" i="5"/>
  <c r="G61" i="5"/>
  <c r="S69" i="5"/>
  <c r="Q67" i="5"/>
  <c r="O65" i="5"/>
  <c r="Z84" i="5"/>
  <c r="Y83" i="5"/>
  <c r="X82" i="5"/>
  <c r="W81" i="5"/>
  <c r="V80" i="5"/>
  <c r="U79" i="5"/>
  <c r="T78" i="5"/>
  <c r="S77" i="5"/>
  <c r="R76" i="5"/>
  <c r="Q75" i="5"/>
  <c r="P74" i="5"/>
  <c r="O73" i="5"/>
  <c r="N72" i="5"/>
  <c r="M71" i="5"/>
  <c r="L70" i="5"/>
  <c r="K69" i="5"/>
  <c r="G69" i="5"/>
  <c r="AR102" i="5"/>
  <c r="AQ101" i="5"/>
  <c r="AP100" i="5"/>
  <c r="AO99" i="5"/>
  <c r="AN98" i="5"/>
  <c r="AM97" i="5"/>
  <c r="AL96" i="5"/>
  <c r="AK95" i="5"/>
  <c r="AJ94" i="5"/>
  <c r="AI93" i="5"/>
  <c r="AH92" i="5"/>
  <c r="AG91" i="5"/>
  <c r="AF90" i="5"/>
  <c r="AE89" i="5"/>
  <c r="AD88" i="5"/>
  <c r="AR91" i="5"/>
  <c r="AQ90" i="5"/>
  <c r="AP89" i="5"/>
  <c r="AO88" i="5"/>
  <c r="AL85" i="5"/>
  <c r="AM86" i="5"/>
  <c r="AH81" i="5"/>
  <c r="AD77" i="5"/>
  <c r="AN87" i="5"/>
  <c r="AE78" i="5"/>
  <c r="AI82" i="5"/>
  <c r="AJ83" i="5"/>
  <c r="AF79" i="5"/>
  <c r="AK84" i="5"/>
  <c r="AG80" i="5"/>
  <c r="AQ96" i="5"/>
  <c r="AI88" i="5"/>
  <c r="AR97" i="5"/>
  <c r="AN93" i="5"/>
  <c r="AL91" i="5"/>
  <c r="AO94" i="5"/>
  <c r="AJ89" i="5"/>
  <c r="AM92" i="5"/>
  <c r="AK90" i="5"/>
  <c r="AE84" i="5"/>
  <c r="AF85" i="5"/>
  <c r="AG86" i="5"/>
  <c r="AH87" i="5"/>
  <c r="AP95" i="5"/>
  <c r="AD83" i="5"/>
  <c r="Z87" i="5"/>
  <c r="Y86" i="5"/>
  <c r="X85" i="5"/>
  <c r="W84" i="5"/>
  <c r="V83" i="5"/>
  <c r="U82" i="5"/>
  <c r="T81" i="5"/>
  <c r="S80" i="5"/>
  <c r="R79" i="5"/>
  <c r="Q78" i="5"/>
  <c r="P77" i="5"/>
  <c r="O76" i="5"/>
  <c r="N75" i="5"/>
  <c r="M74" i="5"/>
  <c r="L73" i="5"/>
  <c r="K72" i="5"/>
  <c r="Z106" i="5"/>
  <c r="Y105" i="5"/>
  <c r="X104" i="5"/>
  <c r="W103" i="5"/>
  <c r="V102" i="5"/>
  <c r="U101" i="5"/>
  <c r="T100" i="5"/>
  <c r="S99" i="5"/>
  <c r="R98" i="5"/>
  <c r="Q97" i="5"/>
  <c r="P96" i="5"/>
  <c r="O95" i="5"/>
  <c r="N94" i="5"/>
  <c r="M93" i="5"/>
  <c r="L92" i="5"/>
  <c r="K91" i="5"/>
  <c r="AP109" i="5"/>
  <c r="AO108" i="5"/>
  <c r="AN107" i="5"/>
  <c r="AM106" i="5"/>
  <c r="AL105" i="5"/>
  <c r="AK104" i="5"/>
  <c r="AJ103" i="5"/>
  <c r="AI102" i="5"/>
  <c r="AH101" i="5"/>
  <c r="AG100" i="5"/>
  <c r="AF99" i="5"/>
  <c r="AE98" i="5"/>
  <c r="AD97" i="5"/>
  <c r="AR111" i="5"/>
  <c r="AQ110" i="5"/>
  <c r="Z109" i="5"/>
  <c r="Y108" i="5"/>
  <c r="X107" i="5"/>
  <c r="W106" i="5"/>
  <c r="V105" i="5"/>
  <c r="U104" i="5"/>
  <c r="T103" i="5"/>
  <c r="S102" i="5"/>
  <c r="R101" i="5"/>
  <c r="Q100" i="5"/>
  <c r="P99" i="5"/>
  <c r="O98" i="5"/>
  <c r="N97" i="5"/>
  <c r="M96" i="5"/>
  <c r="L95" i="5"/>
  <c r="K94" i="5"/>
  <c r="AR106" i="5"/>
  <c r="AQ105" i="5"/>
  <c r="AP104" i="5"/>
  <c r="AO103" i="5"/>
  <c r="AN102" i="5"/>
  <c r="AM101" i="5"/>
  <c r="AL100" i="5"/>
  <c r="AK99" i="5"/>
  <c r="AJ98" i="5"/>
  <c r="AI97" i="5"/>
  <c r="AH96" i="5"/>
  <c r="AG95" i="5"/>
  <c r="AF94" i="5"/>
  <c r="AE93" i="5"/>
  <c r="AD92" i="5"/>
  <c r="AR121" i="5"/>
  <c r="AQ120" i="5"/>
  <c r="AP119" i="5"/>
  <c r="AO118" i="5"/>
  <c r="AN117" i="5"/>
  <c r="AM116" i="5"/>
  <c r="AL115" i="5"/>
  <c r="AK114" i="5"/>
  <c r="AJ113" i="5"/>
  <c r="AI112" i="5"/>
  <c r="AH111" i="5"/>
  <c r="AD107" i="5"/>
  <c r="AE108" i="5"/>
  <c r="AF109" i="5"/>
  <c r="AG110" i="5"/>
  <c r="AR146" i="5"/>
  <c r="AQ145" i="5"/>
  <c r="AP144" i="5"/>
  <c r="AO143" i="5"/>
  <c r="AN142" i="5"/>
  <c r="AM141" i="5"/>
  <c r="AL140" i="5"/>
  <c r="AK139" i="5"/>
  <c r="AJ138" i="5"/>
  <c r="AI137" i="5"/>
  <c r="AH136" i="5"/>
  <c r="AG135" i="5"/>
  <c r="AF134" i="5"/>
  <c r="AE133" i="5"/>
  <c r="AD132" i="5"/>
  <c r="V139" i="5"/>
  <c r="R135" i="5"/>
  <c r="Q134" i="5"/>
  <c r="P133" i="5"/>
  <c r="O132" i="5"/>
  <c r="N131" i="5"/>
  <c r="M130" i="5"/>
  <c r="L129" i="5"/>
  <c r="K128" i="5"/>
  <c r="Z143" i="5"/>
  <c r="U138" i="5"/>
  <c r="T137" i="5"/>
  <c r="X141" i="5"/>
  <c r="S136" i="5"/>
  <c r="Y142" i="5"/>
  <c r="W140" i="5"/>
  <c r="AP133" i="5"/>
  <c r="AL129" i="5"/>
  <c r="AM130" i="5"/>
  <c r="AQ134" i="5"/>
  <c r="AH125" i="5"/>
  <c r="AD121" i="5"/>
  <c r="AN131" i="5"/>
  <c r="AE122" i="5"/>
  <c r="AJ127" i="5"/>
  <c r="AK128" i="5"/>
  <c r="AG124" i="5"/>
  <c r="AF123" i="5"/>
  <c r="AR135" i="5"/>
  <c r="AO132" i="5"/>
  <c r="AI126" i="5"/>
  <c r="AR150" i="5"/>
  <c r="AQ149" i="5"/>
  <c r="AP148" i="5"/>
  <c r="AO147" i="5"/>
  <c r="AN146" i="5"/>
  <c r="AM145" i="5"/>
  <c r="AL144" i="5"/>
  <c r="AK143" i="5"/>
  <c r="AJ142" i="5"/>
  <c r="AI141" i="5"/>
  <c r="AH140" i="5"/>
  <c r="AG139" i="5"/>
  <c r="AF138" i="5"/>
  <c r="AE137" i="5"/>
  <c r="AD136" i="5"/>
  <c r="AQ147" i="5"/>
  <c r="AP146" i="5"/>
  <c r="AO145" i="5"/>
  <c r="AN144" i="5"/>
  <c r="AM143" i="5"/>
  <c r="AL142" i="5"/>
  <c r="AK141" i="5"/>
  <c r="AR148" i="5"/>
  <c r="AJ140" i="5"/>
  <c r="AG137" i="5"/>
  <c r="AI139" i="5"/>
  <c r="AF136" i="5"/>
  <c r="AH138" i="5"/>
  <c r="AE135" i="5"/>
  <c r="AD134" i="5"/>
  <c r="Z170" i="5"/>
  <c r="Y169" i="5"/>
  <c r="X168" i="5"/>
  <c r="W167" i="5"/>
  <c r="V166" i="5"/>
  <c r="U165" i="5"/>
  <c r="T164" i="5"/>
  <c r="S163" i="5"/>
  <c r="R162" i="5"/>
  <c r="Q161" i="5"/>
  <c r="P160" i="5"/>
  <c r="O159" i="5"/>
  <c r="N158" i="5"/>
  <c r="M157" i="5"/>
  <c r="L156" i="5"/>
  <c r="K155" i="5"/>
  <c r="AR155" i="5"/>
  <c r="AQ154" i="5"/>
  <c r="AP153" i="5"/>
  <c r="AO152" i="5"/>
  <c r="AN151" i="5"/>
  <c r="AM150" i="5"/>
  <c r="AL149" i="5"/>
  <c r="AK148" i="5"/>
  <c r="AI146" i="5"/>
  <c r="AH145" i="5"/>
  <c r="AG144" i="5"/>
  <c r="AF143" i="5"/>
  <c r="AE142" i="5"/>
  <c r="AD141" i="5"/>
  <c r="AJ147" i="5"/>
  <c r="Z161" i="5"/>
  <c r="Y160" i="5"/>
  <c r="X159" i="5"/>
  <c r="W158" i="5"/>
  <c r="V157" i="5"/>
  <c r="U156" i="5"/>
  <c r="T155" i="5"/>
  <c r="S154" i="5"/>
  <c r="R153" i="5"/>
  <c r="Q152" i="5"/>
  <c r="P151" i="5"/>
  <c r="O150" i="5"/>
  <c r="N149" i="5"/>
  <c r="M148" i="5"/>
  <c r="L147" i="5"/>
  <c r="K146" i="5"/>
  <c r="Z159" i="5"/>
  <c r="Y158" i="5"/>
  <c r="X157" i="5"/>
  <c r="W156" i="5"/>
  <c r="V155" i="5"/>
  <c r="U154" i="5"/>
  <c r="T153" i="5"/>
  <c r="S152" i="5"/>
  <c r="R151" i="5"/>
  <c r="Q150" i="5"/>
  <c r="P149" i="5"/>
  <c r="O148" i="5"/>
  <c r="K144" i="5"/>
  <c r="L145" i="5"/>
  <c r="M146" i="5"/>
  <c r="N147" i="5"/>
  <c r="AR172" i="5"/>
  <c r="AQ171" i="5"/>
  <c r="AP170" i="5"/>
  <c r="AO169" i="5"/>
  <c r="AN168" i="5"/>
  <c r="AM167" i="5"/>
  <c r="AL166" i="5"/>
  <c r="AK165" i="5"/>
  <c r="AJ164" i="5"/>
  <c r="AI163" i="5"/>
  <c r="AH162" i="5"/>
  <c r="AG161" i="5"/>
  <c r="AF160" i="5"/>
  <c r="AE159" i="5"/>
  <c r="AD158" i="5"/>
  <c r="AR169" i="5"/>
  <c r="AQ168" i="5"/>
  <c r="AP167" i="5"/>
  <c r="AO166" i="5"/>
  <c r="AN165" i="5"/>
  <c r="AM164" i="5"/>
  <c r="AL163" i="5"/>
  <c r="AK162" i="5"/>
  <c r="AJ161" i="5"/>
  <c r="AI160" i="5"/>
  <c r="AH159" i="5"/>
  <c r="AD155" i="5"/>
  <c r="AE156" i="5"/>
  <c r="AG158" i="5"/>
  <c r="AF157" i="5"/>
  <c r="Z175" i="5"/>
  <c r="Y174" i="5"/>
  <c r="X173" i="5"/>
  <c r="N163" i="5"/>
  <c r="R167" i="5"/>
  <c r="O164" i="5"/>
  <c r="W172" i="5"/>
  <c r="S168" i="5"/>
  <c r="T169" i="5"/>
  <c r="P165" i="5"/>
  <c r="V171" i="5"/>
  <c r="L161" i="5"/>
  <c r="K160" i="5"/>
  <c r="M162" i="5"/>
  <c r="U170" i="5"/>
  <c r="Q166" i="5"/>
  <c r="AR175" i="5"/>
  <c r="AQ174" i="5"/>
  <c r="AP173" i="5"/>
  <c r="AO172" i="5"/>
  <c r="AN171" i="5"/>
  <c r="AM170" i="5"/>
  <c r="AL169" i="5"/>
  <c r="AK168" i="5"/>
  <c r="AJ167" i="5"/>
  <c r="AI166" i="5"/>
  <c r="AH165" i="5"/>
  <c r="AG164" i="5"/>
  <c r="AF163" i="5"/>
  <c r="AE162" i="5"/>
  <c r="AD161" i="5"/>
  <c r="Z173" i="5"/>
  <c r="Y172" i="5"/>
  <c r="X171" i="5"/>
  <c r="T167" i="5"/>
  <c r="Q164" i="5"/>
  <c r="U168" i="5"/>
  <c r="V169" i="5"/>
  <c r="R165" i="5"/>
  <c r="W170" i="5"/>
  <c r="M160" i="5"/>
  <c r="L159" i="5"/>
  <c r="K158" i="5"/>
  <c r="S166" i="5"/>
  <c r="O162" i="5"/>
  <c r="P163" i="5"/>
  <c r="N161" i="5"/>
  <c r="Z190" i="5"/>
  <c r="Y189" i="5"/>
  <c r="X188" i="5"/>
  <c r="W187" i="5"/>
  <c r="V186" i="5"/>
  <c r="U185" i="5"/>
  <c r="T184" i="5"/>
  <c r="S183" i="5"/>
  <c r="R182" i="5"/>
  <c r="Q181" i="5"/>
  <c r="P180" i="5"/>
  <c r="O179" i="5"/>
  <c r="N178" i="5"/>
  <c r="M177" i="5"/>
  <c r="L176" i="5"/>
  <c r="K175" i="5"/>
  <c r="AR193" i="5"/>
  <c r="AP191" i="5"/>
  <c r="AQ192" i="5"/>
  <c r="AO190" i="5"/>
  <c r="AN189" i="5"/>
  <c r="AM188" i="5"/>
  <c r="AL187" i="5"/>
  <c r="AK186" i="5"/>
  <c r="AJ185" i="5"/>
  <c r="AI184" i="5"/>
  <c r="AF181" i="5"/>
  <c r="AE180" i="5"/>
  <c r="AD179" i="5"/>
  <c r="AH183" i="5"/>
  <c r="AG182" i="5"/>
  <c r="AR190" i="5"/>
  <c r="AQ189" i="5"/>
  <c r="AP188" i="5"/>
  <c r="AO187" i="5"/>
  <c r="AN186" i="5"/>
  <c r="AM185" i="5"/>
  <c r="AL184" i="5"/>
  <c r="AK183" i="5"/>
  <c r="AI181" i="5"/>
  <c r="AH180" i="5"/>
  <c r="AG179" i="5"/>
  <c r="AF178" i="5"/>
  <c r="AE177" i="5"/>
  <c r="AD176" i="5"/>
  <c r="AJ182" i="5"/>
  <c r="Z188" i="5"/>
  <c r="Y187" i="5"/>
  <c r="X186" i="5"/>
  <c r="W185" i="5"/>
  <c r="V184" i="5"/>
  <c r="U183" i="5"/>
  <c r="K173" i="5"/>
  <c r="L174" i="5"/>
  <c r="Q179" i="5"/>
  <c r="M175" i="5"/>
  <c r="N176" i="5"/>
  <c r="R180" i="5"/>
  <c r="S181" i="5"/>
  <c r="P178" i="5"/>
  <c r="T182" i="5"/>
  <c r="O177" i="5"/>
  <c r="AL182" i="5"/>
  <c r="AP186" i="5"/>
  <c r="AQ187" i="5"/>
  <c r="AM183" i="5"/>
  <c r="AR188" i="5"/>
  <c r="AK181" i="5"/>
  <c r="AJ180" i="5"/>
  <c r="AI179" i="5"/>
  <c r="AH178" i="5"/>
  <c r="AG177" i="5"/>
  <c r="AF176" i="5"/>
  <c r="AE175" i="5"/>
  <c r="AD174" i="5"/>
  <c r="AO185" i="5"/>
  <c r="AN184" i="5"/>
  <c r="Z198" i="5"/>
  <c r="Y197" i="5"/>
  <c r="T192" i="5"/>
  <c r="X196" i="5"/>
  <c r="U193" i="5"/>
  <c r="S191" i="5"/>
  <c r="R190" i="5"/>
  <c r="Q189" i="5"/>
  <c r="P188" i="5"/>
  <c r="O187" i="5"/>
  <c r="N186" i="5"/>
  <c r="M185" i="5"/>
  <c r="L184" i="5"/>
  <c r="W195" i="5"/>
  <c r="V194" i="5"/>
  <c r="K183" i="5"/>
  <c r="AQ204" i="5"/>
  <c r="AM200" i="5"/>
  <c r="AI196" i="5"/>
  <c r="AO202" i="5"/>
  <c r="AK198" i="5"/>
  <c r="AD191" i="5"/>
  <c r="AN201" i="5"/>
  <c r="AL199" i="5"/>
  <c r="AE192" i="5"/>
  <c r="AG194" i="5"/>
  <c r="AJ197" i="5"/>
  <c r="AH195" i="5"/>
  <c r="AR205" i="5"/>
  <c r="AP203" i="5"/>
  <c r="AF193" i="5"/>
  <c r="S35" i="5"/>
  <c r="Z42" i="5"/>
  <c r="R34" i="5"/>
  <c r="Y41" i="5"/>
  <c r="Q33" i="5"/>
  <c r="X40" i="5"/>
  <c r="P32" i="5"/>
  <c r="G27" i="5"/>
  <c r="W39" i="5"/>
  <c r="O31" i="5"/>
  <c r="U37" i="5"/>
  <c r="M29" i="5"/>
  <c r="K27" i="5"/>
  <c r="T36" i="5"/>
  <c r="V38" i="5"/>
  <c r="L28" i="5"/>
  <c r="N30" i="5"/>
  <c r="AQ70" i="5"/>
  <c r="AM66" i="5"/>
  <c r="AE58" i="5"/>
  <c r="AL65" i="5"/>
  <c r="AD57" i="5"/>
  <c r="AK64" i="5"/>
  <c r="AR71" i="5"/>
  <c r="AO68" i="5"/>
  <c r="AJ63" i="5"/>
  <c r="AP69" i="5"/>
  <c r="AI62" i="5"/>
  <c r="AG60" i="5"/>
  <c r="AN67" i="5"/>
  <c r="AF59" i="5"/>
  <c r="AH61" i="5"/>
  <c r="AR36" i="5"/>
  <c r="AQ35" i="5"/>
  <c r="AP34" i="5"/>
  <c r="AO33" i="5"/>
  <c r="AN32" i="5"/>
  <c r="AL30" i="5"/>
  <c r="AH26" i="5"/>
  <c r="AC21" i="5"/>
  <c r="AJ28" i="5"/>
  <c r="AE23" i="5"/>
  <c r="AD22" i="5"/>
  <c r="AG25" i="5"/>
  <c r="AM31" i="5"/>
  <c r="AK29" i="5"/>
  <c r="AI27" i="5"/>
  <c r="AF24" i="5"/>
  <c r="G46" i="5"/>
  <c r="BB77" i="5"/>
  <c r="BB52" i="5"/>
  <c r="BB95" i="5"/>
  <c r="BB177" i="5"/>
  <c r="BB161" i="5"/>
  <c r="BB165" i="5"/>
  <c r="BB202" i="5"/>
  <c r="BB195" i="5"/>
  <c r="V50" i="5"/>
  <c r="U49" i="5"/>
  <c r="Z54" i="5"/>
  <c r="X52" i="5"/>
  <c r="S47" i="5"/>
  <c r="K39" i="5"/>
  <c r="R46" i="5"/>
  <c r="Q45" i="5"/>
  <c r="P44" i="5"/>
  <c r="G39" i="5"/>
  <c r="O43" i="5"/>
  <c r="Y53" i="5"/>
  <c r="M41" i="5"/>
  <c r="N42" i="5"/>
  <c r="T48" i="5"/>
  <c r="W51" i="5"/>
  <c r="L40" i="5"/>
  <c r="Z100" i="5"/>
  <c r="Y99" i="5"/>
  <c r="X98" i="5"/>
  <c r="W97" i="5"/>
  <c r="V96" i="5"/>
  <c r="U95" i="5"/>
  <c r="T94" i="5"/>
  <c r="Q91" i="5"/>
  <c r="N88" i="5"/>
  <c r="M87" i="5"/>
  <c r="L86" i="5"/>
  <c r="K85" i="5"/>
  <c r="O89" i="5"/>
  <c r="R92" i="5"/>
  <c r="P90" i="5"/>
  <c r="S93" i="5"/>
  <c r="AR120" i="5"/>
  <c r="AQ119" i="5"/>
  <c r="AP118" i="5"/>
  <c r="AO117" i="5"/>
  <c r="AN116" i="5"/>
  <c r="AM115" i="5"/>
  <c r="AL114" i="5"/>
  <c r="AK113" i="5"/>
  <c r="AJ112" i="5"/>
  <c r="AI111" i="5"/>
  <c r="AF108" i="5"/>
  <c r="AG109" i="5"/>
  <c r="AH110" i="5"/>
  <c r="AD106" i="5"/>
  <c r="AE107" i="5"/>
  <c r="AR141" i="5"/>
  <c r="AQ140" i="5"/>
  <c r="AO138" i="5"/>
  <c r="AM136" i="5"/>
  <c r="AE128" i="5"/>
  <c r="AJ133" i="5"/>
  <c r="AF129" i="5"/>
  <c r="AG130" i="5"/>
  <c r="AK134" i="5"/>
  <c r="AN137" i="5"/>
  <c r="AI132" i="5"/>
  <c r="AD127" i="5"/>
  <c r="AP139" i="5"/>
  <c r="AH131" i="5"/>
  <c r="AL135" i="5"/>
  <c r="BB68" i="5"/>
  <c r="AR34" i="5"/>
  <c r="AQ33" i="5"/>
  <c r="AP32" i="5"/>
  <c r="AO31" i="5"/>
  <c r="AN30" i="5"/>
  <c r="AL28" i="5"/>
  <c r="AI25" i="5"/>
  <c r="AD20" i="5"/>
  <c r="AE21" i="5"/>
  <c r="AG23" i="5"/>
  <c r="AM29" i="5"/>
  <c r="AJ26" i="5"/>
  <c r="AK27" i="5"/>
  <c r="AH24" i="5"/>
  <c r="AF22" i="5"/>
  <c r="AC58" i="5"/>
  <c r="AC75" i="5"/>
  <c r="AC138" i="5"/>
  <c r="AC148" i="5"/>
  <c r="AC171" i="5"/>
  <c r="AC186" i="5"/>
  <c r="AR44" i="5"/>
  <c r="AJ36" i="5"/>
  <c r="AQ43" i="5"/>
  <c r="AI35" i="5"/>
  <c r="AP42" i="5"/>
  <c r="AH34" i="5"/>
  <c r="AO41" i="5"/>
  <c r="AG33" i="5"/>
  <c r="AN40" i="5"/>
  <c r="AF32" i="5"/>
  <c r="AL38" i="5"/>
  <c r="AD30" i="5"/>
  <c r="AE31" i="5"/>
  <c r="AK37" i="5"/>
  <c r="AM39" i="5"/>
  <c r="AR78" i="5"/>
  <c r="AQ77" i="5"/>
  <c r="AP76" i="5"/>
  <c r="AO75" i="5"/>
  <c r="AN74" i="5"/>
  <c r="AM73" i="5"/>
  <c r="AL72" i="5"/>
  <c r="AK71" i="5"/>
  <c r="AI69" i="5"/>
  <c r="AH68" i="5"/>
  <c r="AE65" i="5"/>
  <c r="AJ70" i="5"/>
  <c r="AD64" i="5"/>
  <c r="AG67" i="5"/>
  <c r="AF66" i="5"/>
  <c r="AR52" i="5"/>
  <c r="AQ51" i="5"/>
  <c r="AO49" i="5"/>
  <c r="AJ44" i="5"/>
  <c r="AM47" i="5"/>
  <c r="AI43" i="5"/>
  <c r="AH42" i="5"/>
  <c r="AP50" i="5"/>
  <c r="AG41" i="5"/>
  <c r="AF40" i="5"/>
  <c r="AN48" i="5"/>
  <c r="AL46" i="5"/>
  <c r="AD38" i="5"/>
  <c r="AE39" i="5"/>
  <c r="AK45" i="5"/>
  <c r="AM55" i="5"/>
  <c r="AL54" i="5"/>
  <c r="AK53" i="5"/>
  <c r="AR60" i="5"/>
  <c r="AJ52" i="5"/>
  <c r="AQ59" i="5"/>
  <c r="AI51" i="5"/>
  <c r="AO57" i="5"/>
  <c r="AG49" i="5"/>
  <c r="AF48" i="5"/>
  <c r="AN56" i="5"/>
  <c r="AH50" i="5"/>
  <c r="AD46" i="5"/>
  <c r="AE47" i="5"/>
  <c r="AP58" i="5"/>
  <c r="AM70" i="5"/>
  <c r="AL69" i="5"/>
  <c r="AP73" i="5"/>
  <c r="AE62" i="5"/>
  <c r="AD61" i="5"/>
  <c r="AQ74" i="5"/>
  <c r="AJ67" i="5"/>
  <c r="AR75" i="5"/>
  <c r="AI66" i="5"/>
  <c r="AO72" i="5"/>
  <c r="AN71" i="5"/>
  <c r="AK68" i="5"/>
  <c r="AG64" i="5"/>
  <c r="AH65" i="5"/>
  <c r="AF63" i="5"/>
  <c r="AM60" i="5"/>
  <c r="AE52" i="5"/>
  <c r="AL59" i="5"/>
  <c r="AD51" i="5"/>
  <c r="AK58" i="5"/>
  <c r="AR65" i="5"/>
  <c r="AJ57" i="5"/>
  <c r="AQ64" i="5"/>
  <c r="AI56" i="5"/>
  <c r="AO62" i="5"/>
  <c r="AG54" i="5"/>
  <c r="AN61" i="5"/>
  <c r="AP63" i="5"/>
  <c r="AH55" i="5"/>
  <c r="AF53" i="5"/>
  <c r="AR95" i="5"/>
  <c r="AP93" i="5"/>
  <c r="AN91" i="5"/>
  <c r="AQ94" i="5"/>
  <c r="AL89" i="5"/>
  <c r="AO92" i="5"/>
  <c r="AJ87" i="5"/>
  <c r="AI86" i="5"/>
  <c r="AH85" i="5"/>
  <c r="AG84" i="5"/>
  <c r="AF83" i="5"/>
  <c r="AE82" i="5"/>
  <c r="AD81" i="5"/>
  <c r="AM90" i="5"/>
  <c r="AK88" i="5"/>
  <c r="AR101" i="5"/>
  <c r="AQ100" i="5"/>
  <c r="AP99" i="5"/>
  <c r="AO98" i="5"/>
  <c r="AN97" i="5"/>
  <c r="AM96" i="5"/>
  <c r="AL95" i="5"/>
  <c r="AK94" i="5"/>
  <c r="AI92" i="5"/>
  <c r="AD87" i="5"/>
  <c r="AG90" i="5"/>
  <c r="AJ93" i="5"/>
  <c r="AE88" i="5"/>
  <c r="AH91" i="5"/>
  <c r="AF89" i="5"/>
  <c r="Z69" i="5"/>
  <c r="V65" i="5"/>
  <c r="N57" i="5"/>
  <c r="U64" i="5"/>
  <c r="M56" i="5"/>
  <c r="T63" i="5"/>
  <c r="L55" i="5"/>
  <c r="S62" i="5"/>
  <c r="K54" i="5"/>
  <c r="R61" i="5"/>
  <c r="Y68" i="5"/>
  <c r="X67" i="5"/>
  <c r="P59" i="5"/>
  <c r="G54" i="5"/>
  <c r="W66" i="5"/>
  <c r="O58" i="5"/>
  <c r="Q60" i="5"/>
  <c r="Z77" i="5"/>
  <c r="Y76" i="5"/>
  <c r="X75" i="5"/>
  <c r="W74" i="5"/>
  <c r="V73" i="5"/>
  <c r="U72" i="5"/>
  <c r="T71" i="5"/>
  <c r="R69" i="5"/>
  <c r="N65" i="5"/>
  <c r="S70" i="5"/>
  <c r="M64" i="5"/>
  <c r="L63" i="5"/>
  <c r="K62" i="5"/>
  <c r="P67" i="5"/>
  <c r="G62" i="5"/>
  <c r="O66" i="5"/>
  <c r="Q68" i="5"/>
  <c r="X90" i="5"/>
  <c r="U87" i="5"/>
  <c r="T86" i="5"/>
  <c r="S85" i="5"/>
  <c r="R84" i="5"/>
  <c r="Q83" i="5"/>
  <c r="P82" i="5"/>
  <c r="O81" i="5"/>
  <c r="N80" i="5"/>
  <c r="M79" i="5"/>
  <c r="L78" i="5"/>
  <c r="K77" i="5"/>
  <c r="V88" i="5"/>
  <c r="Y91" i="5"/>
  <c r="Z92" i="5"/>
  <c r="W89" i="5"/>
  <c r="Z99" i="5"/>
  <c r="Y98" i="5"/>
  <c r="X97" i="5"/>
  <c r="W96" i="5"/>
  <c r="V95" i="5"/>
  <c r="U94" i="5"/>
  <c r="R91" i="5"/>
  <c r="O88" i="5"/>
  <c r="N87" i="5"/>
  <c r="M86" i="5"/>
  <c r="L85" i="5"/>
  <c r="K84" i="5"/>
  <c r="P89" i="5"/>
  <c r="S92" i="5"/>
  <c r="T93" i="5"/>
  <c r="Q90" i="5"/>
  <c r="Y88" i="5"/>
  <c r="Z89" i="5"/>
  <c r="X87" i="5"/>
  <c r="W86" i="5"/>
  <c r="V85" i="5"/>
  <c r="U84" i="5"/>
  <c r="T83" i="5"/>
  <c r="S82" i="5"/>
  <c r="R81" i="5"/>
  <c r="Q80" i="5"/>
  <c r="P79" i="5"/>
  <c r="O78" i="5"/>
  <c r="N77" i="5"/>
  <c r="M76" i="5"/>
  <c r="L75" i="5"/>
  <c r="K74" i="5"/>
  <c r="AR88" i="5"/>
  <c r="AQ87" i="5"/>
  <c r="AP86" i="5"/>
  <c r="AO85" i="5"/>
  <c r="AN84" i="5"/>
  <c r="AM83" i="5"/>
  <c r="AL82" i="5"/>
  <c r="AK81" i="5"/>
  <c r="AJ80" i="5"/>
  <c r="AI79" i="5"/>
  <c r="AH78" i="5"/>
  <c r="AG77" i="5"/>
  <c r="AF76" i="5"/>
  <c r="AE75" i="5"/>
  <c r="AD74" i="5"/>
  <c r="AR108" i="5"/>
  <c r="AQ107" i="5"/>
  <c r="AP106" i="5"/>
  <c r="AO105" i="5"/>
  <c r="AN104" i="5"/>
  <c r="AM103" i="5"/>
  <c r="AL102" i="5"/>
  <c r="AK101" i="5"/>
  <c r="AJ100" i="5"/>
  <c r="AI99" i="5"/>
  <c r="AH98" i="5"/>
  <c r="AG97" i="5"/>
  <c r="AF96" i="5"/>
  <c r="AE95" i="5"/>
  <c r="AD94" i="5"/>
  <c r="AQ109" i="5"/>
  <c r="AP108" i="5"/>
  <c r="AO107" i="5"/>
  <c r="AN106" i="5"/>
  <c r="AM105" i="5"/>
  <c r="AL104" i="5"/>
  <c r="AK103" i="5"/>
  <c r="AJ102" i="5"/>
  <c r="AI101" i="5"/>
  <c r="AH100" i="5"/>
  <c r="AG99" i="5"/>
  <c r="AF98" i="5"/>
  <c r="AE97" i="5"/>
  <c r="AD96" i="5"/>
  <c r="AR110" i="5"/>
  <c r="Z114" i="5"/>
  <c r="Y113" i="5"/>
  <c r="X112" i="5"/>
  <c r="W111" i="5"/>
  <c r="V110" i="5"/>
  <c r="U109" i="5"/>
  <c r="T108" i="5"/>
  <c r="S107" i="5"/>
  <c r="R106" i="5"/>
  <c r="Q105" i="5"/>
  <c r="P104" i="5"/>
  <c r="O103" i="5"/>
  <c r="N102" i="5"/>
  <c r="M101" i="5"/>
  <c r="L100" i="5"/>
  <c r="K99" i="5"/>
  <c r="AR126" i="5"/>
  <c r="AQ125" i="5"/>
  <c r="AP124" i="5"/>
  <c r="AO123" i="5"/>
  <c r="AN122" i="5"/>
  <c r="AM121" i="5"/>
  <c r="AL120" i="5"/>
  <c r="AK119" i="5"/>
  <c r="AJ118" i="5"/>
  <c r="AI117" i="5"/>
  <c r="AH116" i="5"/>
  <c r="AG115" i="5"/>
  <c r="AF114" i="5"/>
  <c r="AE113" i="5"/>
  <c r="AD112" i="5"/>
  <c r="Z119" i="5"/>
  <c r="Y118" i="5"/>
  <c r="X117" i="5"/>
  <c r="W116" i="5"/>
  <c r="V115" i="5"/>
  <c r="U114" i="5"/>
  <c r="T113" i="5"/>
  <c r="S112" i="5"/>
  <c r="R111" i="5"/>
  <c r="L105" i="5"/>
  <c r="M106" i="5"/>
  <c r="N107" i="5"/>
  <c r="O108" i="5"/>
  <c r="Q110" i="5"/>
  <c r="K104" i="5"/>
  <c r="P109" i="5"/>
  <c r="Z129" i="5"/>
  <c r="Y128" i="5"/>
  <c r="X127" i="5"/>
  <c r="W126" i="5"/>
  <c r="V125" i="5"/>
  <c r="U124" i="5"/>
  <c r="T123" i="5"/>
  <c r="S122" i="5"/>
  <c r="R121" i="5"/>
  <c r="Q120" i="5"/>
  <c r="P119" i="5"/>
  <c r="O118" i="5"/>
  <c r="N117" i="5"/>
  <c r="M116" i="5"/>
  <c r="L115" i="5"/>
  <c r="K114" i="5"/>
  <c r="AR144" i="5"/>
  <c r="AO141" i="5"/>
  <c r="AM139" i="5"/>
  <c r="AJ136" i="5"/>
  <c r="AI135" i="5"/>
  <c r="AH134" i="5"/>
  <c r="AG133" i="5"/>
  <c r="AF132" i="5"/>
  <c r="AE131" i="5"/>
  <c r="AD130" i="5"/>
  <c r="AL138" i="5"/>
  <c r="AP142" i="5"/>
  <c r="AQ143" i="5"/>
  <c r="AN140" i="5"/>
  <c r="AK137" i="5"/>
  <c r="Z133" i="5"/>
  <c r="Y132" i="5"/>
  <c r="X131" i="5"/>
  <c r="W130" i="5"/>
  <c r="V129" i="5"/>
  <c r="U128" i="5"/>
  <c r="T127" i="5"/>
  <c r="S126" i="5"/>
  <c r="R125" i="5"/>
  <c r="Q124" i="5"/>
  <c r="P123" i="5"/>
  <c r="O122" i="5"/>
  <c r="N121" i="5"/>
  <c r="M120" i="5"/>
  <c r="L119" i="5"/>
  <c r="K118" i="5"/>
  <c r="X150" i="5"/>
  <c r="V148" i="5"/>
  <c r="Y151" i="5"/>
  <c r="W149" i="5"/>
  <c r="U147" i="5"/>
  <c r="S145" i="5"/>
  <c r="P142" i="5"/>
  <c r="T146" i="5"/>
  <c r="Z152" i="5"/>
  <c r="Q143" i="5"/>
  <c r="N140" i="5"/>
  <c r="L138" i="5"/>
  <c r="K137" i="5"/>
  <c r="R144" i="5"/>
  <c r="O141" i="5"/>
  <c r="M139" i="5"/>
  <c r="X138" i="5"/>
  <c r="V136" i="5"/>
  <c r="Z140" i="5"/>
  <c r="Q131" i="5"/>
  <c r="W137" i="5"/>
  <c r="U135" i="5"/>
  <c r="L126" i="5"/>
  <c r="R132" i="5"/>
  <c r="M127" i="5"/>
  <c r="Y139" i="5"/>
  <c r="P130" i="5"/>
  <c r="T134" i="5"/>
  <c r="K125" i="5"/>
  <c r="N128" i="5"/>
  <c r="O129" i="5"/>
  <c r="S133" i="5"/>
  <c r="Z131" i="5"/>
  <c r="Y130" i="5"/>
  <c r="X129" i="5"/>
  <c r="W128" i="5"/>
  <c r="V127" i="5"/>
  <c r="U126" i="5"/>
  <c r="T125" i="5"/>
  <c r="S124" i="5"/>
  <c r="R123" i="5"/>
  <c r="Q122" i="5"/>
  <c r="P121" i="5"/>
  <c r="O120" i="5"/>
  <c r="N119" i="5"/>
  <c r="M118" i="5"/>
  <c r="L117" i="5"/>
  <c r="K116" i="5"/>
  <c r="AR162" i="5"/>
  <c r="AQ161" i="5"/>
  <c r="AP160" i="5"/>
  <c r="AO159" i="5"/>
  <c r="AN158" i="5"/>
  <c r="AM157" i="5"/>
  <c r="AL156" i="5"/>
  <c r="AK155" i="5"/>
  <c r="AJ154" i="5"/>
  <c r="AI153" i="5"/>
  <c r="AH152" i="5"/>
  <c r="AG151" i="5"/>
  <c r="AF150" i="5"/>
  <c r="AE149" i="5"/>
  <c r="AD148" i="5"/>
  <c r="AR160" i="5"/>
  <c r="AQ159" i="5"/>
  <c r="AP158" i="5"/>
  <c r="AO157" i="5"/>
  <c r="AN156" i="5"/>
  <c r="AM155" i="5"/>
  <c r="AL154" i="5"/>
  <c r="AK153" i="5"/>
  <c r="AJ152" i="5"/>
  <c r="AI151" i="5"/>
  <c r="AH150" i="5"/>
  <c r="AG149" i="5"/>
  <c r="AF148" i="5"/>
  <c r="AE147" i="5"/>
  <c r="AD146" i="5"/>
  <c r="AR180" i="5"/>
  <c r="AQ179" i="5"/>
  <c r="AP178" i="5"/>
  <c r="AO177" i="5"/>
  <c r="AN176" i="5"/>
  <c r="AM175" i="5"/>
  <c r="AL174" i="5"/>
  <c r="AK173" i="5"/>
  <c r="AJ172" i="5"/>
  <c r="AH170" i="5"/>
  <c r="AG169" i="5"/>
  <c r="AF168" i="5"/>
  <c r="AE167" i="5"/>
  <c r="AD166" i="5"/>
  <c r="AI171" i="5"/>
  <c r="AR178" i="5"/>
  <c r="AQ177" i="5"/>
  <c r="AP176" i="5"/>
  <c r="AO175" i="5"/>
  <c r="AN174" i="5"/>
  <c r="AM173" i="5"/>
  <c r="AL172" i="5"/>
  <c r="AJ170" i="5"/>
  <c r="AI169" i="5"/>
  <c r="AH168" i="5"/>
  <c r="AG167" i="5"/>
  <c r="AF166" i="5"/>
  <c r="AE165" i="5"/>
  <c r="AD164" i="5"/>
  <c r="AK171" i="5"/>
  <c r="AR174" i="5"/>
  <c r="AQ173" i="5"/>
  <c r="AP172" i="5"/>
  <c r="AO171" i="5"/>
  <c r="AN170" i="5"/>
  <c r="AE161" i="5"/>
  <c r="AJ166" i="5"/>
  <c r="AF162" i="5"/>
  <c r="AG163" i="5"/>
  <c r="AK167" i="5"/>
  <c r="AD160" i="5"/>
  <c r="AL168" i="5"/>
  <c r="AM169" i="5"/>
  <c r="AH164" i="5"/>
  <c r="AI165" i="5"/>
  <c r="AR176" i="5"/>
  <c r="AQ175" i="5"/>
  <c r="AP174" i="5"/>
  <c r="AO173" i="5"/>
  <c r="AN172" i="5"/>
  <c r="AM171" i="5"/>
  <c r="AK169" i="5"/>
  <c r="AG165" i="5"/>
  <c r="AL170" i="5"/>
  <c r="AH166" i="5"/>
  <c r="AD162" i="5"/>
  <c r="AE163" i="5"/>
  <c r="AF164" i="5"/>
  <c r="AJ168" i="5"/>
  <c r="AI167" i="5"/>
  <c r="Z191" i="5"/>
  <c r="Y190" i="5"/>
  <c r="X189" i="5"/>
  <c r="W188" i="5"/>
  <c r="V187" i="5"/>
  <c r="U186" i="5"/>
  <c r="T185" i="5"/>
  <c r="S184" i="5"/>
  <c r="R183" i="5"/>
  <c r="Q182" i="5"/>
  <c r="P181" i="5"/>
  <c r="O180" i="5"/>
  <c r="N179" i="5"/>
  <c r="M178" i="5"/>
  <c r="L177" i="5"/>
  <c r="K176" i="5"/>
  <c r="AR189" i="5"/>
  <c r="AQ188" i="5"/>
  <c r="AP187" i="5"/>
  <c r="AO186" i="5"/>
  <c r="AN185" i="5"/>
  <c r="AM184" i="5"/>
  <c r="AL183" i="5"/>
  <c r="AK182" i="5"/>
  <c r="AI180" i="5"/>
  <c r="AF177" i="5"/>
  <c r="AJ181" i="5"/>
  <c r="AG178" i="5"/>
  <c r="AH179" i="5"/>
  <c r="AD175" i="5"/>
  <c r="AE176" i="5"/>
  <c r="AQ198" i="5"/>
  <c r="AM194" i="5"/>
  <c r="AR199" i="5"/>
  <c r="AP197" i="5"/>
  <c r="AN195" i="5"/>
  <c r="AL193" i="5"/>
  <c r="AO196" i="5"/>
  <c r="AI190" i="5"/>
  <c r="AH189" i="5"/>
  <c r="AG188" i="5"/>
  <c r="AF187" i="5"/>
  <c r="AE186" i="5"/>
  <c r="AD185" i="5"/>
  <c r="AJ191" i="5"/>
  <c r="AK192" i="5"/>
  <c r="V196" i="5"/>
  <c r="S193" i="5"/>
  <c r="Y199" i="5"/>
  <c r="X198" i="5"/>
  <c r="W197" i="5"/>
  <c r="U195" i="5"/>
  <c r="T194" i="5"/>
  <c r="R192" i="5"/>
  <c r="Q191" i="5"/>
  <c r="P190" i="5"/>
  <c r="O189" i="5"/>
  <c r="N188" i="5"/>
  <c r="M187" i="5"/>
  <c r="L186" i="5"/>
  <c r="K185" i="5"/>
  <c r="Z200" i="5"/>
  <c r="Z37" i="5"/>
  <c r="Y36" i="5"/>
  <c r="X35" i="5"/>
  <c r="P27" i="5"/>
  <c r="W34" i="5"/>
  <c r="U32" i="5"/>
  <c r="S30" i="5"/>
  <c r="V33" i="5"/>
  <c r="R29" i="5"/>
  <c r="G22" i="5"/>
  <c r="N25" i="5"/>
  <c r="T31" i="5"/>
  <c r="L23" i="5"/>
  <c r="O26" i="5"/>
  <c r="M24" i="5"/>
  <c r="K22" i="5"/>
  <c r="Q28" i="5"/>
  <c r="G36" i="5"/>
  <c r="V54" i="5"/>
  <c r="U53" i="5"/>
  <c r="T52" i="5"/>
  <c r="S51" i="5"/>
  <c r="Z58" i="5"/>
  <c r="R50" i="5"/>
  <c r="X56" i="5"/>
  <c r="P48" i="5"/>
  <c r="K43" i="5"/>
  <c r="W55" i="5"/>
  <c r="Q49" i="5"/>
  <c r="Y57" i="5"/>
  <c r="G43" i="5"/>
  <c r="O47" i="5"/>
  <c r="M45" i="5"/>
  <c r="L44" i="5"/>
  <c r="N46" i="5"/>
  <c r="BB85" i="5"/>
  <c r="BB63" i="5"/>
  <c r="BB60" i="5"/>
  <c r="BB143" i="5"/>
  <c r="BB157" i="5"/>
  <c r="BB189" i="5"/>
  <c r="M60" i="6" l="1"/>
  <c r="L56" i="6"/>
  <c r="L52" i="6"/>
  <c r="L28" i="6"/>
  <c r="L27" i="6"/>
  <c r="L26" i="6"/>
  <c r="L25" i="6"/>
  <c r="M21" i="6"/>
  <c r="AB21" i="6"/>
  <c r="BS21" i="6"/>
  <c r="AR21" i="6"/>
  <c r="N73" i="6"/>
  <c r="N59" i="6"/>
  <c r="N60" i="6" s="1"/>
  <c r="O22" i="6"/>
  <c r="AS21" i="6"/>
  <c r="CB21" i="6"/>
  <c r="I50" i="6"/>
  <c r="BB21" i="6"/>
  <c r="M62" i="6"/>
  <c r="M61" i="6" s="1"/>
  <c r="N23" i="6"/>
  <c r="AA14" i="5"/>
  <c r="G11" i="5"/>
  <c r="AA15" i="5"/>
  <c r="AA13" i="5"/>
  <c r="AS14" i="5"/>
  <c r="AS13" i="5"/>
  <c r="AT13" i="5" s="1"/>
  <c r="AS45" i="5"/>
  <c r="AA24" i="5"/>
  <c r="AS120" i="5"/>
  <c r="AS185" i="5"/>
  <c r="AS146" i="5"/>
  <c r="AS47" i="5"/>
  <c r="AS20" i="5"/>
  <c r="AS155" i="5"/>
  <c r="AS133" i="5"/>
  <c r="AS107" i="5"/>
  <c r="AS79" i="5"/>
  <c r="AS173" i="5"/>
  <c r="AS136" i="5"/>
  <c r="AS16" i="5"/>
  <c r="AS151" i="5"/>
  <c r="AS116" i="5"/>
  <c r="AS123" i="5"/>
  <c r="AS166" i="5"/>
  <c r="AS74" i="5"/>
  <c r="AS61" i="5"/>
  <c r="AS178" i="5"/>
  <c r="AA28" i="5"/>
  <c r="AS18" i="5"/>
  <c r="AA116" i="5"/>
  <c r="AS52" i="5"/>
  <c r="AS97" i="5"/>
  <c r="AS33" i="5"/>
  <c r="AS101" i="5"/>
  <c r="AS91" i="5"/>
  <c r="AS90" i="5"/>
  <c r="AS50" i="5"/>
  <c r="AA127" i="5"/>
  <c r="AS152" i="5"/>
  <c r="AS69" i="5"/>
  <c r="AS82" i="5"/>
  <c r="AS76" i="5"/>
  <c r="AS28" i="5"/>
  <c r="AS176" i="5"/>
  <c r="AS121" i="5"/>
  <c r="AA44" i="5"/>
  <c r="AS165" i="5"/>
  <c r="AS131" i="5"/>
  <c r="AS95" i="5"/>
  <c r="AS81" i="5"/>
  <c r="AS51" i="5"/>
  <c r="AS48" i="5"/>
  <c r="AS41" i="5"/>
  <c r="AS106" i="5"/>
  <c r="AS134" i="5"/>
  <c r="AS137" i="5"/>
  <c r="AS56" i="5"/>
  <c r="AS169" i="5"/>
  <c r="AS187" i="5"/>
  <c r="AS174" i="5"/>
  <c r="AS73" i="5"/>
  <c r="AS190" i="5"/>
  <c r="AS55" i="5"/>
  <c r="AS15" i="5"/>
  <c r="AS80" i="5"/>
  <c r="AS130" i="5"/>
  <c r="AS112" i="5"/>
  <c r="AS104" i="5"/>
  <c r="AS49" i="5"/>
  <c r="AS66" i="5"/>
  <c r="AA39" i="5"/>
  <c r="AS191" i="5"/>
  <c r="AS83" i="5"/>
  <c r="AS139" i="5"/>
  <c r="AS145" i="5"/>
  <c r="AS99" i="5"/>
  <c r="AS71" i="5"/>
  <c r="AS59" i="5"/>
  <c r="AS184" i="5"/>
  <c r="AS111" i="5"/>
  <c r="AS125" i="5"/>
  <c r="AS54" i="5"/>
  <c r="AS43" i="5"/>
  <c r="AS180" i="5"/>
  <c r="AS153" i="5"/>
  <c r="AS128" i="5"/>
  <c r="AS63" i="5"/>
  <c r="AS26" i="5"/>
  <c r="AA36" i="5"/>
  <c r="AS172" i="5"/>
  <c r="AS68" i="5"/>
  <c r="AS62" i="5"/>
  <c r="AS170" i="5"/>
  <c r="AS168" i="5"/>
  <c r="AA104" i="5"/>
  <c r="AS113" i="5"/>
  <c r="AS31" i="5"/>
  <c r="AS29" i="5"/>
  <c r="AS57" i="5"/>
  <c r="AS158" i="5"/>
  <c r="AS141" i="5"/>
  <c r="AS124" i="5"/>
  <c r="AA94" i="5"/>
  <c r="AS53" i="5"/>
  <c r="AS37" i="5"/>
  <c r="AS189" i="5"/>
  <c r="AA38" i="5"/>
  <c r="AA42" i="5"/>
  <c r="AS181" i="5"/>
  <c r="AS194" i="5"/>
  <c r="AS135" i="5"/>
  <c r="AS129" i="5"/>
  <c r="AS102" i="5"/>
  <c r="AS114" i="5"/>
  <c r="AS78" i="5"/>
  <c r="AS35" i="5"/>
  <c r="AA196" i="5"/>
  <c r="AS159" i="5"/>
  <c r="AS105" i="5"/>
  <c r="AS115" i="5"/>
  <c r="AS103" i="5"/>
  <c r="AS188" i="5"/>
  <c r="AS77" i="5"/>
  <c r="AS175" i="5"/>
  <c r="AS164" i="5"/>
  <c r="AS179" i="5"/>
  <c r="AA118" i="5"/>
  <c r="AS160" i="5"/>
  <c r="AS64" i="5"/>
  <c r="AS127" i="5"/>
  <c r="AS157" i="5"/>
  <c r="AS92" i="5"/>
  <c r="AS149" i="5"/>
  <c r="AS27" i="5"/>
  <c r="AS98" i="5"/>
  <c r="AS70" i="5"/>
  <c r="AS84" i="5"/>
  <c r="AS60" i="5"/>
  <c r="AS38" i="5"/>
  <c r="AA26" i="5"/>
  <c r="AS162" i="5"/>
  <c r="AS161" i="5"/>
  <c r="AS24" i="5"/>
  <c r="AS183" i="5"/>
  <c r="AS163" i="5"/>
  <c r="AS87" i="5"/>
  <c r="AS93" i="5"/>
  <c r="AS40" i="5"/>
  <c r="AS118" i="5"/>
  <c r="AS110" i="5"/>
  <c r="AS67" i="5"/>
  <c r="AS142" i="5"/>
  <c r="AS86" i="5"/>
  <c r="AA23" i="5"/>
  <c r="AA125" i="5"/>
  <c r="AS65" i="5"/>
  <c r="AS140" i="5"/>
  <c r="AS22" i="5"/>
  <c r="AS156" i="5"/>
  <c r="AS144" i="5"/>
  <c r="AS122" i="5"/>
  <c r="AS132" i="5"/>
  <c r="AS143" i="5"/>
  <c r="AS108" i="5"/>
  <c r="AA75" i="5"/>
  <c r="AA60" i="5"/>
  <c r="AA21" i="5"/>
  <c r="AA18" i="5"/>
  <c r="AS23" i="5"/>
  <c r="AA177" i="5"/>
  <c r="AS154" i="5"/>
  <c r="AA117" i="5"/>
  <c r="AS182" i="5"/>
  <c r="AS167" i="5"/>
  <c r="AS150" i="5"/>
  <c r="AS126" i="5"/>
  <c r="AS109" i="5"/>
  <c r="AS89" i="5"/>
  <c r="AS19" i="5"/>
  <c r="AS147" i="5"/>
  <c r="AS96" i="5"/>
  <c r="AS39" i="5"/>
  <c r="AS72" i="5"/>
  <c r="AA46" i="5"/>
  <c r="AA185" i="5"/>
  <c r="AS171" i="5"/>
  <c r="AA27" i="5"/>
  <c r="AA89" i="5"/>
  <c r="AS46" i="5"/>
  <c r="AA174" i="5"/>
  <c r="AA86" i="5"/>
  <c r="AS17" i="5"/>
  <c r="AS32" i="5"/>
  <c r="AA31" i="5"/>
  <c r="AS195" i="5"/>
  <c r="AA164" i="5"/>
  <c r="AA50" i="5"/>
  <c r="AA162" i="5"/>
  <c r="AA98" i="5"/>
  <c r="AA73" i="5"/>
  <c r="AA49" i="5"/>
  <c r="AA112" i="5"/>
  <c r="AA191" i="5"/>
  <c r="AA200" i="5"/>
  <c r="AA56" i="5"/>
  <c r="AS117" i="5"/>
  <c r="AA169" i="5"/>
  <c r="AA124" i="5"/>
  <c r="AS148" i="5"/>
  <c r="AA175" i="5"/>
  <c r="AA144" i="5"/>
  <c r="AA128" i="5"/>
  <c r="AA95" i="5"/>
  <c r="AA71" i="5"/>
  <c r="AA81" i="5"/>
  <c r="AA115" i="5"/>
  <c r="AA123" i="5"/>
  <c r="AA68" i="5"/>
  <c r="AA129" i="5"/>
  <c r="AS42" i="5"/>
  <c r="AS34" i="5"/>
  <c r="AA37" i="5"/>
  <c r="AA25" i="5"/>
  <c r="AS198" i="5"/>
  <c r="AS197" i="5"/>
  <c r="AA182" i="5"/>
  <c r="AA107" i="5"/>
  <c r="AA82" i="5"/>
  <c r="AS177" i="5"/>
  <c r="AA16" i="5"/>
  <c r="AA142" i="5"/>
  <c r="AA202" i="5"/>
  <c r="AA205" i="5"/>
  <c r="AA141" i="5"/>
  <c r="AA40" i="5"/>
  <c r="AA180" i="5"/>
  <c r="AA93" i="5"/>
  <c r="AA137" i="5"/>
  <c r="AA74" i="5"/>
  <c r="AA61" i="5"/>
  <c r="AA167" i="5"/>
  <c r="AA153" i="5"/>
  <c r="AA138" i="5"/>
  <c r="AA130" i="5"/>
  <c r="AA140" i="5"/>
  <c r="AA70" i="5"/>
  <c r="AS88" i="5"/>
  <c r="AA143" i="5"/>
  <c r="AA110" i="5"/>
  <c r="AA59" i="5"/>
  <c r="AS25" i="5"/>
  <c r="AS119" i="5"/>
  <c r="AA187" i="5"/>
  <c r="AA188" i="5"/>
  <c r="AS202" i="5"/>
  <c r="AS199" i="5"/>
  <c r="AA151" i="5"/>
  <c r="AA122" i="5"/>
  <c r="AA113" i="5"/>
  <c r="AA97" i="5"/>
  <c r="AA65" i="5"/>
  <c r="AA20" i="5"/>
  <c r="AA35" i="5"/>
  <c r="AA186" i="5"/>
  <c r="AA194" i="5"/>
  <c r="AA198" i="5"/>
  <c r="AA149" i="5"/>
  <c r="AA92" i="5"/>
  <c r="AA103" i="5"/>
  <c r="AA108" i="5"/>
  <c r="AA43" i="5"/>
  <c r="AA54" i="5"/>
  <c r="AS75" i="5"/>
  <c r="AA160" i="5"/>
  <c r="AS44" i="5"/>
  <c r="AS36" i="5"/>
  <c r="AS85" i="5"/>
  <c r="AA171" i="5"/>
  <c r="AA90" i="5"/>
  <c r="AA52" i="5"/>
  <c r="AA51" i="5"/>
  <c r="AA30" i="5"/>
  <c r="AA147" i="5"/>
  <c r="AS192" i="5"/>
  <c r="AS201" i="5"/>
  <c r="AA106" i="5"/>
  <c r="AA79" i="5"/>
  <c r="AA179" i="5"/>
  <c r="AA165" i="5"/>
  <c r="AA163" i="5"/>
  <c r="AA126" i="5"/>
  <c r="AS100" i="5"/>
  <c r="AA195" i="5"/>
  <c r="AA199" i="5"/>
  <c r="AA168" i="5"/>
  <c r="AA161" i="5"/>
  <c r="AA85" i="5"/>
  <c r="AA183" i="5"/>
  <c r="AA173" i="5"/>
  <c r="AA69" i="5"/>
  <c r="AA100" i="5"/>
  <c r="AA47" i="5"/>
  <c r="AA134" i="5"/>
  <c r="AA166" i="5"/>
  <c r="AA96" i="5"/>
  <c r="AA109" i="5"/>
  <c r="AA76" i="5"/>
  <c r="AA190" i="5"/>
  <c r="AS196" i="5"/>
  <c r="AS203" i="5"/>
  <c r="AA120" i="5"/>
  <c r="AA121" i="5"/>
  <c r="AA101" i="5"/>
  <c r="AA58" i="5"/>
  <c r="AA19" i="5"/>
  <c r="AA178" i="5"/>
  <c r="AA78" i="5"/>
  <c r="AA57" i="5"/>
  <c r="AA203" i="5"/>
  <c r="AA145" i="5"/>
  <c r="AA102" i="5"/>
  <c r="AA80" i="5"/>
  <c r="AA64" i="5"/>
  <c r="AA33" i="5"/>
  <c r="AS193" i="5"/>
  <c r="AA197" i="5"/>
  <c r="AA176" i="5"/>
  <c r="AA99" i="5"/>
  <c r="AS58" i="5"/>
  <c r="AS21" i="5"/>
  <c r="AA158" i="5"/>
  <c r="AA155" i="5"/>
  <c r="AA53" i="5"/>
  <c r="AA41" i="5"/>
  <c r="AA159" i="5"/>
  <c r="AA156" i="5"/>
  <c r="AA139" i="5"/>
  <c r="AA132" i="5"/>
  <c r="AA119" i="5"/>
  <c r="AA105" i="5"/>
  <c r="AA111" i="5"/>
  <c r="AA83" i="5"/>
  <c r="AS200" i="5"/>
  <c r="AS205" i="5"/>
  <c r="AA135" i="5"/>
  <c r="AA131" i="5"/>
  <c r="AA63" i="5"/>
  <c r="AA133" i="5"/>
  <c r="AS30" i="5"/>
  <c r="AA201" i="5"/>
  <c r="AA204" i="5"/>
  <c r="AA181" i="5"/>
  <c r="AA170" i="5"/>
  <c r="AA67" i="5"/>
  <c r="AA22" i="5"/>
  <c r="AA114" i="5"/>
  <c r="AA84" i="5"/>
  <c r="AA77" i="5"/>
  <c r="AA62" i="5"/>
  <c r="AS186" i="5"/>
  <c r="AS138" i="5"/>
  <c r="AA146" i="5"/>
  <c r="AA91" i="5"/>
  <c r="AA72" i="5"/>
  <c r="AA55" i="5"/>
  <c r="AA32" i="5"/>
  <c r="AA189" i="5"/>
  <c r="AA29" i="5"/>
  <c r="AA172" i="5"/>
  <c r="AA17" i="5"/>
  <c r="AA88" i="5"/>
  <c r="AA87" i="5"/>
  <c r="AA34" i="5"/>
  <c r="AS204" i="5"/>
  <c r="AA150" i="5"/>
  <c r="AA152" i="5"/>
  <c r="AA66" i="5"/>
  <c r="AS94" i="5"/>
  <c r="AA154" i="5"/>
  <c r="AA148" i="5"/>
  <c r="AA157" i="5"/>
  <c r="AA193" i="5"/>
  <c r="AA192" i="5"/>
  <c r="AA184" i="5"/>
  <c r="AA136" i="5"/>
  <c r="AA48" i="5"/>
  <c r="AA45" i="5"/>
  <c r="AT14" i="5" l="1"/>
  <c r="AT15" i="5" s="1"/>
  <c r="AT16" i="5" s="1"/>
  <c r="AT17" i="5" s="1"/>
  <c r="AT18" i="5" s="1"/>
  <c r="AT19" i="5" s="1"/>
  <c r="AT20" i="5" s="1"/>
  <c r="AT21" i="5" s="1"/>
  <c r="AT22" i="5" s="1"/>
  <c r="AT23" i="5" s="1"/>
  <c r="AT24" i="5" s="1"/>
  <c r="AT25" i="5" s="1"/>
  <c r="AT26" i="5" s="1"/>
  <c r="AT27" i="5" s="1"/>
  <c r="AT28" i="5" s="1"/>
  <c r="AT29" i="5" s="1"/>
  <c r="AT30" i="5" s="1"/>
  <c r="AT31" i="5" s="1"/>
  <c r="AT32" i="5" s="1"/>
  <c r="AT33" i="5" s="1"/>
  <c r="AT34" i="5" s="1"/>
  <c r="AT35" i="5" s="1"/>
  <c r="AT36" i="5" s="1"/>
  <c r="AT37" i="5" s="1"/>
  <c r="AT38" i="5" s="1"/>
  <c r="AT39" i="5" s="1"/>
  <c r="AT40" i="5" s="1"/>
  <c r="AT41" i="5" s="1"/>
  <c r="AT42" i="5" s="1"/>
  <c r="AT43" i="5" s="1"/>
  <c r="AT44" i="5" s="1"/>
  <c r="AT45" i="5" s="1"/>
  <c r="AT46" i="5" s="1"/>
  <c r="AT47" i="5" s="1"/>
  <c r="AT48" i="5" s="1"/>
  <c r="AT49" i="5" s="1"/>
  <c r="AT50" i="5" s="1"/>
  <c r="AT51" i="5" s="1"/>
  <c r="AT52" i="5" s="1"/>
  <c r="AT53" i="5" s="1"/>
  <c r="AT54" i="5" s="1"/>
  <c r="AT55" i="5" s="1"/>
  <c r="AT56" i="5" s="1"/>
  <c r="AT57" i="5" s="1"/>
  <c r="AT58" i="5" s="1"/>
  <c r="AT59" i="5" s="1"/>
  <c r="AT60" i="5" s="1"/>
  <c r="AT61" i="5" s="1"/>
  <c r="AT62" i="5" s="1"/>
  <c r="AT63" i="5" s="1"/>
  <c r="AT64" i="5" s="1"/>
  <c r="AT65" i="5" s="1"/>
  <c r="AT66" i="5" s="1"/>
  <c r="AT67" i="5" s="1"/>
  <c r="AT68" i="5" s="1"/>
  <c r="AT69" i="5" s="1"/>
  <c r="AT70" i="5" s="1"/>
  <c r="AT71" i="5" s="1"/>
  <c r="AT72" i="5" s="1"/>
  <c r="AT73" i="5" s="1"/>
  <c r="AT74" i="5" s="1"/>
  <c r="AT75" i="5" s="1"/>
  <c r="AT76" i="5" s="1"/>
  <c r="AT77" i="5" s="1"/>
  <c r="AT78" i="5" s="1"/>
  <c r="AT79" i="5" s="1"/>
  <c r="AT80" i="5" s="1"/>
  <c r="AT81" i="5" s="1"/>
  <c r="AT82" i="5" s="1"/>
  <c r="AT83" i="5" s="1"/>
  <c r="AT84" i="5" s="1"/>
  <c r="AT85" i="5" s="1"/>
  <c r="AT86" i="5" s="1"/>
  <c r="AT87" i="5" s="1"/>
  <c r="AT88" i="5" s="1"/>
  <c r="AT89" i="5" s="1"/>
  <c r="AT90" i="5" s="1"/>
  <c r="AT91" i="5" s="1"/>
  <c r="AT92" i="5" s="1"/>
  <c r="AT93" i="5" s="1"/>
  <c r="AT94" i="5" s="1"/>
  <c r="AT95" i="5" s="1"/>
  <c r="AT96" i="5" s="1"/>
  <c r="AT97" i="5" s="1"/>
  <c r="AT98" i="5" s="1"/>
  <c r="AT99" i="5" s="1"/>
  <c r="AT100" i="5" s="1"/>
  <c r="AT101" i="5" s="1"/>
  <c r="AT102" i="5" s="1"/>
  <c r="AT103" i="5" s="1"/>
  <c r="AT104" i="5" s="1"/>
  <c r="AT105" i="5" s="1"/>
  <c r="AT106" i="5" s="1"/>
  <c r="AT107" i="5" s="1"/>
  <c r="AT108" i="5" s="1"/>
  <c r="AT109" i="5" s="1"/>
  <c r="AT110" i="5" s="1"/>
  <c r="AT111" i="5" s="1"/>
  <c r="AT112" i="5" s="1"/>
  <c r="AT113" i="5" s="1"/>
  <c r="AT114" i="5" s="1"/>
  <c r="AT115" i="5" s="1"/>
  <c r="AT116" i="5" s="1"/>
  <c r="AT117" i="5" s="1"/>
  <c r="AT118" i="5" s="1"/>
  <c r="AT119" i="5" s="1"/>
  <c r="AT120" i="5" s="1"/>
  <c r="AT121" i="5" s="1"/>
  <c r="AT122" i="5" s="1"/>
  <c r="AT123" i="5" s="1"/>
  <c r="AT124" i="5" s="1"/>
  <c r="AT125" i="5" s="1"/>
  <c r="AT126" i="5" s="1"/>
  <c r="AT127" i="5" s="1"/>
  <c r="AT128" i="5" s="1"/>
  <c r="AT129" i="5" s="1"/>
  <c r="AT130" i="5" s="1"/>
  <c r="AT131" i="5" s="1"/>
  <c r="AT132" i="5" s="1"/>
  <c r="AT133" i="5" s="1"/>
  <c r="AT134" i="5" s="1"/>
  <c r="AT135" i="5" s="1"/>
  <c r="AT136" i="5" s="1"/>
  <c r="AT137" i="5" s="1"/>
  <c r="AT138" i="5" s="1"/>
  <c r="AT139" i="5" s="1"/>
  <c r="AT140" i="5" s="1"/>
  <c r="AT141" i="5" s="1"/>
  <c r="AT142" i="5" s="1"/>
  <c r="AT143" i="5" s="1"/>
  <c r="AT144" i="5" s="1"/>
  <c r="AT145" i="5" s="1"/>
  <c r="AT146" i="5" s="1"/>
  <c r="AT147" i="5" s="1"/>
  <c r="AT148" i="5" s="1"/>
  <c r="AT149" i="5" s="1"/>
  <c r="AT150" i="5" s="1"/>
  <c r="AT151" i="5" s="1"/>
  <c r="AT152" i="5" s="1"/>
  <c r="AT153" i="5" s="1"/>
  <c r="AT154" i="5" s="1"/>
  <c r="AT155" i="5" s="1"/>
  <c r="AT156" i="5" s="1"/>
  <c r="AT157" i="5" s="1"/>
  <c r="AT158" i="5" s="1"/>
  <c r="AT159" i="5" s="1"/>
  <c r="AT160" i="5" s="1"/>
  <c r="AT161" i="5" s="1"/>
  <c r="AT162" i="5" s="1"/>
  <c r="AT163" i="5" s="1"/>
  <c r="AT164" i="5" s="1"/>
  <c r="AT165" i="5" s="1"/>
  <c r="AT166" i="5" s="1"/>
  <c r="AT167" i="5" s="1"/>
  <c r="AT168" i="5" s="1"/>
  <c r="AT169" i="5" s="1"/>
  <c r="AT170" i="5" s="1"/>
  <c r="AT171" i="5" s="1"/>
  <c r="AT172" i="5" s="1"/>
  <c r="AT173" i="5" s="1"/>
  <c r="AT174" i="5" s="1"/>
  <c r="AT175" i="5" s="1"/>
  <c r="AT176" i="5" s="1"/>
  <c r="AT177" i="5" s="1"/>
  <c r="AT178" i="5" s="1"/>
  <c r="AT179" i="5" s="1"/>
  <c r="AT180" i="5" s="1"/>
  <c r="AT181" i="5" s="1"/>
  <c r="AT182" i="5" s="1"/>
  <c r="AT183" i="5" s="1"/>
  <c r="AT184" i="5" s="1"/>
  <c r="AT185" i="5" s="1"/>
  <c r="AT186" i="5" s="1"/>
  <c r="AT187" i="5" s="1"/>
  <c r="AT188" i="5" s="1"/>
  <c r="AT189" i="5" s="1"/>
  <c r="AT190" i="5" s="1"/>
  <c r="AT191" i="5" s="1"/>
  <c r="AT192" i="5" s="1"/>
  <c r="AT193" i="5" s="1"/>
  <c r="AT194" i="5" s="1"/>
  <c r="AT195" i="5" s="1"/>
  <c r="AT196" i="5" s="1"/>
  <c r="AT197" i="5" s="1"/>
  <c r="AT198" i="5" s="1"/>
  <c r="AT199" i="5" s="1"/>
  <c r="AT200" i="5" s="1"/>
  <c r="AT201" i="5" s="1"/>
  <c r="AT202" i="5" s="1"/>
  <c r="AT203" i="5" s="1"/>
  <c r="AT204" i="5" s="1"/>
  <c r="AT205" i="5" s="1"/>
  <c r="CC21" i="6"/>
  <c r="BC21" i="6"/>
  <c r="AT21" i="6"/>
  <c r="M52" i="6"/>
  <c r="M56" i="6"/>
  <c r="M28" i="6"/>
  <c r="M27" i="6"/>
  <c r="M26" i="6"/>
  <c r="M25" i="6"/>
  <c r="N21" i="6"/>
  <c r="N62" i="6"/>
  <c r="O23" i="6"/>
  <c r="AC21" i="6"/>
  <c r="I54" i="6"/>
  <c r="O73" i="6"/>
  <c r="O59" i="6"/>
  <c r="O60" i="6" s="1"/>
  <c r="P22" i="6"/>
  <c r="N61" i="6" l="1"/>
  <c r="BD21" i="6"/>
  <c r="O62" i="6"/>
  <c r="O61" i="6" s="1"/>
  <c r="P23" i="6"/>
  <c r="P73" i="6"/>
  <c r="P59" i="6"/>
  <c r="Q22" i="6"/>
  <c r="M7" i="6"/>
  <c r="AU21" i="6"/>
  <c r="N56" i="6"/>
  <c r="N52" i="6"/>
  <c r="N28" i="6"/>
  <c r="N27" i="6"/>
  <c r="N26" i="6"/>
  <c r="N25" i="6"/>
  <c r="O21" i="6"/>
  <c r="AC49" i="6"/>
  <c r="AD21" i="6"/>
  <c r="CD21" i="6"/>
  <c r="P60" i="6" l="1"/>
  <c r="AD49" i="6"/>
  <c r="AE21" i="6"/>
  <c r="P62" i="6"/>
  <c r="P61" i="6" s="1"/>
  <c r="Q23" i="6"/>
  <c r="CE21" i="6"/>
  <c r="O56" i="6"/>
  <c r="O52" i="6"/>
  <c r="O28" i="6"/>
  <c r="O27" i="6"/>
  <c r="O26" i="6"/>
  <c r="O25" i="6"/>
  <c r="P21" i="6"/>
  <c r="BE21" i="6"/>
  <c r="Q73" i="6"/>
  <c r="Q59" i="6"/>
  <c r="Q60" i="6" s="1"/>
  <c r="R22" i="6"/>
  <c r="Q62" i="6" l="1"/>
  <c r="Q61" i="6" s="1"/>
  <c r="R23" i="6"/>
  <c r="AF21" i="6"/>
  <c r="R73" i="6"/>
  <c r="R59" i="6"/>
  <c r="R60" i="6" s="1"/>
  <c r="S22" i="6"/>
  <c r="CF21" i="6"/>
  <c r="P56" i="6"/>
  <c r="P52" i="6"/>
  <c r="P28" i="6"/>
  <c r="P27" i="6"/>
  <c r="P26" i="6"/>
  <c r="P25" i="6"/>
  <c r="Q21" i="6"/>
  <c r="BF21" i="6"/>
  <c r="B13" i="5"/>
  <c r="J72" i="6" l="1"/>
  <c r="J71" i="6"/>
  <c r="AG21" i="6"/>
  <c r="CG21" i="6"/>
  <c r="Q52" i="6"/>
  <c r="Q56" i="6"/>
  <c r="Q28" i="6"/>
  <c r="Q27" i="6"/>
  <c r="Q26" i="6"/>
  <c r="Q25" i="6"/>
  <c r="R21" i="6"/>
  <c r="R62" i="6"/>
  <c r="R61" i="6" s="1"/>
  <c r="S23" i="6"/>
  <c r="S59" i="6"/>
  <c r="S60" i="6" s="1"/>
  <c r="S73" i="6"/>
  <c r="T22" i="6"/>
  <c r="P6" i="6" s="1"/>
  <c r="BG21" i="6"/>
  <c r="B14" i="5"/>
  <c r="K72" i="6" l="1"/>
  <c r="K71" i="6"/>
  <c r="T73" i="6"/>
  <c r="T59" i="6"/>
  <c r="E6" i="6"/>
  <c r="V22" i="6"/>
  <c r="CH21" i="6"/>
  <c r="R56" i="6"/>
  <c r="R52" i="6"/>
  <c r="R27" i="6"/>
  <c r="R26" i="6"/>
  <c r="R25" i="6"/>
  <c r="R28" i="6"/>
  <c r="S21" i="6"/>
  <c r="BH21" i="6"/>
  <c r="AH21" i="6"/>
  <c r="S62" i="6"/>
  <c r="S61" i="6" s="1"/>
  <c r="T23" i="6"/>
  <c r="B15" i="5"/>
  <c r="L71" i="6" l="1"/>
  <c r="B16" i="5"/>
  <c r="L72" i="6"/>
  <c r="T60" i="6"/>
  <c r="U60" i="6" s="1"/>
  <c r="U59" i="6"/>
  <c r="T57" i="6"/>
  <c r="I57" i="6"/>
  <c r="BI34" i="6"/>
  <c r="BI33" i="6" s="1"/>
  <c r="AI34" i="6"/>
  <c r="AI33" i="6" s="1"/>
  <c r="J34" i="6"/>
  <c r="K34" i="6" s="1"/>
  <c r="L34" i="6" s="1"/>
  <c r="M34" i="6" s="1"/>
  <c r="N34" i="6" s="1"/>
  <c r="O34" i="6" s="1"/>
  <c r="P34" i="6" s="1"/>
  <c r="Q34" i="6" s="1"/>
  <c r="R34" i="6" s="1"/>
  <c r="S34" i="6" s="1"/>
  <c r="T34" i="6" s="1"/>
  <c r="BV34" i="6"/>
  <c r="BV33" i="6" s="1"/>
  <c r="AV34" i="6"/>
  <c r="AV33" i="6" s="1"/>
  <c r="V34" i="6"/>
  <c r="W34" i="6"/>
  <c r="W33" i="6" s="1"/>
  <c r="T62" i="6"/>
  <c r="V23" i="6"/>
  <c r="Q7" i="6"/>
  <c r="J32" i="6" s="1"/>
  <c r="K32" i="6" s="1"/>
  <c r="L32" i="6" s="1"/>
  <c r="M32" i="6" s="1"/>
  <c r="N32" i="6" s="1"/>
  <c r="O32" i="6" s="1"/>
  <c r="P32" i="6" s="1"/>
  <c r="Q32" i="6" s="1"/>
  <c r="R32" i="6" s="1"/>
  <c r="S32" i="6" s="1"/>
  <c r="T32" i="6" s="1"/>
  <c r="AH57" i="6"/>
  <c r="BU57" i="6"/>
  <c r="BH57" i="6"/>
  <c r="AU57" i="6"/>
  <c r="K57" i="6"/>
  <c r="J57" i="6"/>
  <c r="L57" i="6"/>
  <c r="M57" i="6"/>
  <c r="N57" i="6"/>
  <c r="O57" i="6"/>
  <c r="P57" i="6"/>
  <c r="Q57" i="6"/>
  <c r="R57" i="6"/>
  <c r="S57" i="6"/>
  <c r="S56" i="6"/>
  <c r="S52" i="6"/>
  <c r="T21" i="6"/>
  <c r="S28" i="6"/>
  <c r="S27" i="6"/>
  <c r="S26" i="6"/>
  <c r="S25" i="6"/>
  <c r="V73" i="6"/>
  <c r="V59" i="6"/>
  <c r="V60" i="6" s="1"/>
  <c r="V57" i="6"/>
  <c r="W22" i="6"/>
  <c r="X34" i="6" s="1"/>
  <c r="X33" i="6" s="1"/>
  <c r="M72" i="6" l="1"/>
  <c r="B17" i="5"/>
  <c r="N71" i="6" s="1"/>
  <c r="M71" i="6"/>
  <c r="T61" i="6"/>
  <c r="U61" i="6" s="1"/>
  <c r="U62" i="6"/>
  <c r="U57" i="6"/>
  <c r="L33" i="6"/>
  <c r="L41" i="6" s="1"/>
  <c r="L42" i="6"/>
  <c r="J33" i="6"/>
  <c r="J41" i="6" s="1"/>
  <c r="J42" i="6"/>
  <c r="I64" i="6"/>
  <c r="W73" i="6"/>
  <c r="W57" i="6"/>
  <c r="W59" i="6"/>
  <c r="W60" i="6" s="1"/>
  <c r="X22" i="6"/>
  <c r="Y34" i="6" s="1"/>
  <c r="T56" i="6"/>
  <c r="T52" i="6"/>
  <c r="T28" i="6"/>
  <c r="T27" i="6"/>
  <c r="T26" i="6"/>
  <c r="T25" i="6"/>
  <c r="U21" i="6"/>
  <c r="K33" i="6"/>
  <c r="K41" i="6" s="1"/>
  <c r="K42" i="6"/>
  <c r="V62" i="6"/>
  <c r="V61" i="6" s="1"/>
  <c r="W23" i="6"/>
  <c r="J31" i="6"/>
  <c r="N72" i="6" l="1"/>
  <c r="B18" i="5"/>
  <c r="L43" i="6"/>
  <c r="K43" i="6"/>
  <c r="K31" i="6"/>
  <c r="J38" i="6"/>
  <c r="J48" i="6" s="1"/>
  <c r="J37" i="6"/>
  <c r="J47" i="6" s="1"/>
  <c r="W62" i="6"/>
  <c r="W61" i="6" s="1"/>
  <c r="X23" i="6"/>
  <c r="AF26" i="6"/>
  <c r="X26" i="6"/>
  <c r="X42" i="6" s="1"/>
  <c r="AE26" i="6"/>
  <c r="W26" i="6"/>
  <c r="W42" i="6" s="1"/>
  <c r="AD26" i="6"/>
  <c r="V26" i="6"/>
  <c r="AC26" i="6"/>
  <c r="AB26" i="6"/>
  <c r="AA26" i="6"/>
  <c r="Z26" i="6"/>
  <c r="AG26" i="6"/>
  <c r="Y26" i="6"/>
  <c r="J43" i="6"/>
  <c r="AF27" i="6"/>
  <c r="X27" i="6"/>
  <c r="AE27" i="6"/>
  <c r="W27" i="6"/>
  <c r="AD27" i="6"/>
  <c r="V27" i="6"/>
  <c r="AC27" i="6"/>
  <c r="AA27" i="6"/>
  <c r="AB27" i="6"/>
  <c r="Z27" i="6"/>
  <c r="AG27" i="6"/>
  <c r="Y27" i="6"/>
  <c r="X73" i="6"/>
  <c r="X57" i="6"/>
  <c r="X59" i="6"/>
  <c r="X60" i="6" s="1"/>
  <c r="Y33" i="6"/>
  <c r="Y22" i="6"/>
  <c r="Z34" i="6" s="1"/>
  <c r="Z33" i="6" s="1"/>
  <c r="AB28" i="6"/>
  <c r="AE28" i="6"/>
  <c r="W28" i="6"/>
  <c r="Y28" i="6"/>
  <c r="X28" i="6"/>
  <c r="AG28" i="6"/>
  <c r="V28" i="6"/>
  <c r="AF28" i="6"/>
  <c r="AC28" i="6"/>
  <c r="AD28" i="6"/>
  <c r="AA28" i="6"/>
  <c r="Z28" i="6"/>
  <c r="M33" i="6"/>
  <c r="M41" i="6" s="1"/>
  <c r="M42" i="6"/>
  <c r="AC25" i="6"/>
  <c r="AA25" i="6"/>
  <c r="AB25" i="6"/>
  <c r="Z25" i="6"/>
  <c r="AG25" i="6"/>
  <c r="Y25" i="6"/>
  <c r="W25" i="6"/>
  <c r="W41" i="6" s="1"/>
  <c r="V25" i="6"/>
  <c r="AF25" i="6"/>
  <c r="AD25" i="6"/>
  <c r="X25" i="6"/>
  <c r="X41" i="6" s="1"/>
  <c r="AE25" i="6"/>
  <c r="W52" i="6"/>
  <c r="U52" i="6"/>
  <c r="Y52" i="6"/>
  <c r="X52" i="6"/>
  <c r="Z52" i="6"/>
  <c r="V52" i="6"/>
  <c r="AB52" i="6"/>
  <c r="AA52" i="6"/>
  <c r="AE52" i="6"/>
  <c r="AD52" i="6"/>
  <c r="AF52" i="6"/>
  <c r="AG52" i="6"/>
  <c r="AC52" i="6"/>
  <c r="I78" i="6"/>
  <c r="AF56" i="6"/>
  <c r="X56" i="6"/>
  <c r="AE56" i="6"/>
  <c r="W56" i="6"/>
  <c r="AD56" i="6"/>
  <c r="V56" i="6"/>
  <c r="AC56" i="6"/>
  <c r="AB56" i="6"/>
  <c r="AA56" i="6"/>
  <c r="Z56" i="6"/>
  <c r="AG56" i="6"/>
  <c r="Y56" i="6"/>
  <c r="U56" i="6"/>
  <c r="B19" i="5" l="1"/>
  <c r="X43" i="6"/>
  <c r="K44" i="6"/>
  <c r="K46" i="6" s="1"/>
  <c r="W43" i="6"/>
  <c r="Z41" i="6"/>
  <c r="Z42" i="6"/>
  <c r="AN56" i="6"/>
  <c r="AM56" i="6"/>
  <c r="AT56" i="6"/>
  <c r="AL56" i="6"/>
  <c r="AS56" i="6"/>
  <c r="AK56" i="6"/>
  <c r="AR56" i="6"/>
  <c r="AJ56" i="6"/>
  <c r="AQ56" i="6"/>
  <c r="AI56" i="6"/>
  <c r="AP56" i="6"/>
  <c r="AO56" i="6"/>
  <c r="Y41" i="6"/>
  <c r="AO27" i="6"/>
  <c r="AN27" i="6"/>
  <c r="AM27" i="6"/>
  <c r="AT27" i="6"/>
  <c r="AL27" i="6"/>
  <c r="AS27" i="6"/>
  <c r="AK27" i="6"/>
  <c r="AR27" i="6"/>
  <c r="AJ27" i="6"/>
  <c r="AQ27" i="6"/>
  <c r="AI27" i="6"/>
  <c r="AP27" i="6"/>
  <c r="Y42" i="6"/>
  <c r="AS28" i="6"/>
  <c r="AK28" i="6"/>
  <c r="AN28" i="6"/>
  <c r="AJ28" i="6"/>
  <c r="AT28" i="6"/>
  <c r="AI28" i="6"/>
  <c r="AR28" i="6"/>
  <c r="AQ28" i="6"/>
  <c r="AO28" i="6"/>
  <c r="AP28" i="6"/>
  <c r="AM28" i="6"/>
  <c r="AL28" i="6"/>
  <c r="M43" i="6"/>
  <c r="AN25" i="6"/>
  <c r="AT25" i="6"/>
  <c r="AL25" i="6"/>
  <c r="AS25" i="6"/>
  <c r="AK25" i="6"/>
  <c r="AJ25" i="6"/>
  <c r="AR25" i="6"/>
  <c r="AQ25" i="6"/>
  <c r="AI25" i="6"/>
  <c r="AI41" i="6" s="1"/>
  <c r="AP25" i="6"/>
  <c r="AO25" i="6"/>
  <c r="AM25" i="6"/>
  <c r="N33" i="6"/>
  <c r="N41" i="6" s="1"/>
  <c r="N42" i="6"/>
  <c r="Y73" i="6"/>
  <c r="Y59" i="6"/>
  <c r="Y60" i="6" s="1"/>
  <c r="Y57" i="6"/>
  <c r="Z22" i="6"/>
  <c r="AA34" i="6" s="1"/>
  <c r="AO26" i="6"/>
  <c r="AN26" i="6"/>
  <c r="AM26" i="6"/>
  <c r="AT26" i="6"/>
  <c r="AL26" i="6"/>
  <c r="AR26" i="6"/>
  <c r="AJ26" i="6"/>
  <c r="AS26" i="6"/>
  <c r="AK26" i="6"/>
  <c r="AQ26" i="6"/>
  <c r="AI26" i="6"/>
  <c r="AI42" i="6" s="1"/>
  <c r="AP26" i="6"/>
  <c r="AI52" i="6"/>
  <c r="AH52" i="6"/>
  <c r="AJ52" i="6"/>
  <c r="AK52" i="6"/>
  <c r="AL52" i="6"/>
  <c r="AM52" i="6"/>
  <c r="AO52" i="6"/>
  <c r="AN52" i="6"/>
  <c r="AQ52" i="6"/>
  <c r="AP52" i="6"/>
  <c r="AS52" i="6"/>
  <c r="AR52" i="6"/>
  <c r="AT52" i="6"/>
  <c r="AH56" i="6"/>
  <c r="J44" i="6"/>
  <c r="J46" i="6" s="1"/>
  <c r="L31" i="6"/>
  <c r="X62" i="6"/>
  <c r="X61" i="6" s="1"/>
  <c r="Y23" i="6"/>
  <c r="K38" i="6"/>
  <c r="K48" i="6" s="1"/>
  <c r="K37" i="6"/>
  <c r="K47" i="6" s="1"/>
  <c r="B20" i="5" l="1"/>
  <c r="P71" i="6"/>
  <c r="K50" i="6"/>
  <c r="K54" i="6" s="1"/>
  <c r="K64" i="6" s="1"/>
  <c r="K78" i="6" s="1"/>
  <c r="Z43" i="6"/>
  <c r="BF27" i="6"/>
  <c r="AX27" i="6"/>
  <c r="BE27" i="6"/>
  <c r="AW27" i="6"/>
  <c r="BD27" i="6"/>
  <c r="AV27" i="6"/>
  <c r="BC27" i="6"/>
  <c r="BA27" i="6"/>
  <c r="BB27" i="6"/>
  <c r="AZ27" i="6"/>
  <c r="BG27" i="6"/>
  <c r="AY27" i="6"/>
  <c r="BD56" i="6"/>
  <c r="AV56" i="6"/>
  <c r="BC56" i="6"/>
  <c r="BB56" i="6"/>
  <c r="BA56" i="6"/>
  <c r="AZ56" i="6"/>
  <c r="BG56" i="6"/>
  <c r="AY56" i="6"/>
  <c r="BF56" i="6"/>
  <c r="AX56" i="6"/>
  <c r="AW56" i="6"/>
  <c r="BE56" i="6"/>
  <c r="N43" i="6"/>
  <c r="AU56" i="6"/>
  <c r="J50" i="6"/>
  <c r="Z73" i="6"/>
  <c r="Z59" i="6"/>
  <c r="Z60" i="6" s="1"/>
  <c r="Z57" i="6"/>
  <c r="AA22" i="6"/>
  <c r="AB34" i="6" s="1"/>
  <c r="AV52" i="6"/>
  <c r="AU52" i="6"/>
  <c r="AX52" i="6"/>
  <c r="AW52" i="6"/>
  <c r="AY52" i="6"/>
  <c r="AZ52" i="6"/>
  <c r="BA52" i="6"/>
  <c r="BB52" i="6"/>
  <c r="BC52" i="6"/>
  <c r="BD52" i="6"/>
  <c r="BE52" i="6"/>
  <c r="BF52" i="6"/>
  <c r="BG52" i="6"/>
  <c r="BE25" i="6"/>
  <c r="AW25" i="6"/>
  <c r="BC25" i="6"/>
  <c r="BA25" i="6"/>
  <c r="BB25" i="6"/>
  <c r="AZ25" i="6"/>
  <c r="BG25" i="6"/>
  <c r="AY25" i="6"/>
  <c r="BD25" i="6"/>
  <c r="AX25" i="6"/>
  <c r="AV25" i="6"/>
  <c r="AV41" i="6" s="1"/>
  <c r="BF25" i="6"/>
  <c r="BC28" i="6"/>
  <c r="BB28" i="6"/>
  <c r="AZ28" i="6"/>
  <c r="BE28" i="6"/>
  <c r="AW28" i="6"/>
  <c r="AV28" i="6"/>
  <c r="BG28" i="6"/>
  <c r="BF28" i="6"/>
  <c r="BA28" i="6"/>
  <c r="BD28" i="6"/>
  <c r="AY28" i="6"/>
  <c r="AX28" i="6"/>
  <c r="AI43" i="6"/>
  <c r="L38" i="6"/>
  <c r="L48" i="6" s="1"/>
  <c r="L37" i="6"/>
  <c r="L47" i="6" s="1"/>
  <c r="L44" i="6"/>
  <c r="L46" i="6" s="1"/>
  <c r="BF26" i="6"/>
  <c r="AX26" i="6"/>
  <c r="BE26" i="6"/>
  <c r="AW26" i="6"/>
  <c r="BD26" i="6"/>
  <c r="AV26" i="6"/>
  <c r="AV42" i="6" s="1"/>
  <c r="BC26" i="6"/>
  <c r="BB26" i="6"/>
  <c r="BA26" i="6"/>
  <c r="AZ26" i="6"/>
  <c r="BG26" i="6"/>
  <c r="AY26" i="6"/>
  <c r="Y43" i="6"/>
  <c r="Y62" i="6"/>
  <c r="Y61" i="6" s="1"/>
  <c r="Z23" i="6"/>
  <c r="M31" i="6"/>
  <c r="M44" i="6" s="1"/>
  <c r="O33" i="6"/>
  <c r="O41" i="6" s="1"/>
  <c r="O42" i="6"/>
  <c r="B21" i="5" l="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112" i="5" s="1"/>
  <c r="B113" i="5" s="1"/>
  <c r="B114" i="5" s="1"/>
  <c r="B115" i="5" s="1"/>
  <c r="B116" i="5" s="1"/>
  <c r="B117" i="5" s="1"/>
  <c r="B118" i="5" s="1"/>
  <c r="B119" i="5" s="1"/>
  <c r="B120" i="5" s="1"/>
  <c r="B121" i="5" s="1"/>
  <c r="B122" i="5" s="1"/>
  <c r="B123" i="5" s="1"/>
  <c r="B124" i="5" s="1"/>
  <c r="B125" i="5" s="1"/>
  <c r="B126" i="5" s="1"/>
  <c r="B127" i="5" s="1"/>
  <c r="B128" i="5" s="1"/>
  <c r="B129" i="5" s="1"/>
  <c r="B130" i="5" s="1"/>
  <c r="B131" i="5" s="1"/>
  <c r="B132" i="5" s="1"/>
  <c r="B133" i="5" s="1"/>
  <c r="B134" i="5" s="1"/>
  <c r="B135" i="5" s="1"/>
  <c r="B136" i="5" s="1"/>
  <c r="B137" i="5" s="1"/>
  <c r="B138" i="5" s="1"/>
  <c r="B139" i="5" s="1"/>
  <c r="B140" i="5" s="1"/>
  <c r="B141" i="5" s="1"/>
  <c r="B142" i="5" s="1"/>
  <c r="B143" i="5" s="1"/>
  <c r="B144" i="5" s="1"/>
  <c r="B145" i="5" s="1"/>
  <c r="B146" i="5" s="1"/>
  <c r="B147" i="5" s="1"/>
  <c r="B148" i="5" s="1"/>
  <c r="B149" i="5" s="1"/>
  <c r="B150" i="5" s="1"/>
  <c r="B151" i="5" s="1"/>
  <c r="B152" i="5" s="1"/>
  <c r="B153" i="5" s="1"/>
  <c r="B154" i="5" s="1"/>
  <c r="B155" i="5" s="1"/>
  <c r="B156" i="5" s="1"/>
  <c r="B157" i="5" s="1"/>
  <c r="B158" i="5" s="1"/>
  <c r="B159" i="5" s="1"/>
  <c r="B160" i="5" s="1"/>
  <c r="B161" i="5" s="1"/>
  <c r="B162" i="5" s="1"/>
  <c r="B163" i="5" s="1"/>
  <c r="B164" i="5" s="1"/>
  <c r="B165" i="5" s="1"/>
  <c r="B166" i="5" s="1"/>
  <c r="B167" i="5" s="1"/>
  <c r="B168" i="5" s="1"/>
  <c r="B169" i="5" s="1"/>
  <c r="B170" i="5" s="1"/>
  <c r="B171" i="5" s="1"/>
  <c r="B172" i="5" s="1"/>
  <c r="B173" i="5" s="1"/>
  <c r="B174" i="5" s="1"/>
  <c r="B175" i="5" s="1"/>
  <c r="B176" i="5" s="1"/>
  <c r="B177" i="5" s="1"/>
  <c r="B178" i="5" s="1"/>
  <c r="B179" i="5" s="1"/>
  <c r="B180" i="5" s="1"/>
  <c r="B181" i="5" s="1"/>
  <c r="B182" i="5" s="1"/>
  <c r="B183" i="5" s="1"/>
  <c r="B184" i="5" s="1"/>
  <c r="B185" i="5" s="1"/>
  <c r="B186" i="5" s="1"/>
  <c r="B187" i="5" s="1"/>
  <c r="B188" i="5" s="1"/>
  <c r="B189" i="5" s="1"/>
  <c r="B190" i="5" s="1"/>
  <c r="B191" i="5" s="1"/>
  <c r="B192" i="5" s="1"/>
  <c r="B193" i="5" s="1"/>
  <c r="B194" i="5" s="1"/>
  <c r="B195" i="5" s="1"/>
  <c r="B196" i="5" s="1"/>
  <c r="B197" i="5" s="1"/>
  <c r="B198" i="5" s="1"/>
  <c r="B199" i="5" s="1"/>
  <c r="B200" i="5" s="1"/>
  <c r="B201" i="5" s="1"/>
  <c r="B202" i="5" s="1"/>
  <c r="B203" i="5" s="1"/>
  <c r="B204" i="5" s="1"/>
  <c r="B205" i="5" s="1"/>
  <c r="B206" i="5" s="1"/>
  <c r="B207" i="5" s="1"/>
  <c r="B208" i="5" s="1"/>
  <c r="B209" i="5" s="1"/>
  <c r="B210" i="5" s="1"/>
  <c r="B211" i="5" s="1"/>
  <c r="B212" i="5" s="1"/>
  <c r="B213" i="5" s="1"/>
  <c r="B214" i="5" s="1"/>
  <c r="B215" i="5" s="1"/>
  <c r="B216" i="5" s="1"/>
  <c r="B217" i="5" s="1"/>
  <c r="B218" i="5" s="1"/>
  <c r="B219" i="5" s="1"/>
  <c r="B220" i="5" s="1"/>
  <c r="B221" i="5" s="1"/>
  <c r="B222" i="5" s="1"/>
  <c r="B223" i="5" s="1"/>
  <c r="B224" i="5" s="1"/>
  <c r="B225" i="5" s="1"/>
  <c r="B226" i="5" s="1"/>
  <c r="B227" i="5" s="1"/>
  <c r="B228" i="5" s="1"/>
  <c r="B229" i="5" s="1"/>
  <c r="B230" i="5" s="1"/>
  <c r="B231" i="5" s="1"/>
  <c r="B232" i="5" s="1"/>
  <c r="B233" i="5" s="1"/>
  <c r="B234" i="5" s="1"/>
  <c r="B235" i="5" s="1"/>
  <c r="B236" i="5" s="1"/>
  <c r="B237" i="5" s="1"/>
  <c r="B238" i="5" s="1"/>
  <c r="B239" i="5" s="1"/>
  <c r="B240" i="5" s="1"/>
  <c r="B241" i="5" s="1"/>
  <c r="B242" i="5" s="1"/>
  <c r="B243" i="5" s="1"/>
  <c r="B244" i="5" s="1"/>
  <c r="B245" i="5" s="1"/>
  <c r="B246" i="5" s="1"/>
  <c r="B247" i="5" s="1"/>
  <c r="B248" i="5" s="1"/>
  <c r="B249" i="5" s="1"/>
  <c r="B250" i="5" s="1"/>
  <c r="B251" i="5" s="1"/>
  <c r="B252" i="5" s="1"/>
  <c r="B253" i="5" s="1"/>
  <c r="B254" i="5" s="1"/>
  <c r="B255" i="5" s="1"/>
  <c r="B256" i="5" s="1"/>
  <c r="B257" i="5" s="1"/>
  <c r="B258" i="5" s="1"/>
  <c r="B259" i="5" s="1"/>
  <c r="B260" i="5" s="1"/>
  <c r="B261" i="5" s="1"/>
  <c r="B262" i="5" s="1"/>
  <c r="B263" i="5" s="1"/>
  <c r="B264" i="5" s="1"/>
  <c r="B265" i="5" s="1"/>
  <c r="B266" i="5" s="1"/>
  <c r="B267" i="5" s="1"/>
  <c r="B268" i="5" s="1"/>
  <c r="B269" i="5" s="1"/>
  <c r="B270" i="5" s="1"/>
  <c r="B271" i="5" s="1"/>
  <c r="B272" i="5" s="1"/>
  <c r="B273" i="5" s="1"/>
  <c r="B274" i="5" s="1"/>
  <c r="B275" i="5" s="1"/>
  <c r="B276" i="5" s="1"/>
  <c r="B277" i="5" s="1"/>
  <c r="B278" i="5" s="1"/>
  <c r="B279" i="5" s="1"/>
  <c r="B280" i="5" s="1"/>
  <c r="B281" i="5" s="1"/>
  <c r="B282" i="5" s="1"/>
  <c r="B283" i="5" s="1"/>
  <c r="B284" i="5" s="1"/>
  <c r="B285" i="5" s="1"/>
  <c r="B286" i="5" s="1"/>
  <c r="B287" i="5" s="1"/>
  <c r="B288" i="5" s="1"/>
  <c r="B289" i="5" s="1"/>
  <c r="B290" i="5" s="1"/>
  <c r="B291" i="5" s="1"/>
  <c r="B292" i="5" s="1"/>
  <c r="B293" i="5" s="1"/>
  <c r="B294" i="5" s="1"/>
  <c r="B295" i="5" s="1"/>
  <c r="B296" i="5" s="1"/>
  <c r="B297" i="5" s="1"/>
  <c r="B298" i="5" s="1"/>
  <c r="B299" i="5" s="1"/>
  <c r="B300" i="5" s="1"/>
  <c r="B301" i="5" s="1"/>
  <c r="B302" i="5" s="1"/>
  <c r="B303" i="5" s="1"/>
  <c r="B304" i="5" s="1"/>
  <c r="B305" i="5" s="1"/>
  <c r="B306" i="5" s="1"/>
  <c r="B307" i="5" s="1"/>
  <c r="B308" i="5" s="1"/>
  <c r="B309" i="5" s="1"/>
  <c r="B310" i="5" s="1"/>
  <c r="B311" i="5" s="1"/>
  <c r="B312" i="5" s="1"/>
  <c r="B313" i="5" s="1"/>
  <c r="B314" i="5" s="1"/>
  <c r="B315" i="5" s="1"/>
  <c r="B316" i="5" s="1"/>
  <c r="B317" i="5" s="1"/>
  <c r="B318" i="5" s="1"/>
  <c r="B319" i="5" s="1"/>
  <c r="B320" i="5" s="1"/>
  <c r="B321" i="5" s="1"/>
  <c r="B322" i="5" s="1"/>
  <c r="B323" i="5" s="1"/>
  <c r="B324" i="5" s="1"/>
  <c r="B325" i="5" s="1"/>
  <c r="B326" i="5" s="1"/>
  <c r="B327" i="5" s="1"/>
  <c r="B328" i="5" s="1"/>
  <c r="B329" i="5" s="1"/>
  <c r="B330" i="5" s="1"/>
  <c r="B331" i="5" s="1"/>
  <c r="B332" i="5" s="1"/>
  <c r="B333" i="5" s="1"/>
  <c r="B334" i="5" s="1"/>
  <c r="B335" i="5" s="1"/>
  <c r="B336" i="5" s="1"/>
  <c r="B337" i="5" s="1"/>
  <c r="B338" i="5" s="1"/>
  <c r="B339" i="5" s="1"/>
  <c r="B340" i="5" s="1"/>
  <c r="B341" i="5" s="1"/>
  <c r="B342" i="5" s="1"/>
  <c r="B343" i="5" s="1"/>
  <c r="B344" i="5" s="1"/>
  <c r="B345" i="5" s="1"/>
  <c r="B346" i="5" s="1"/>
  <c r="B347" i="5" s="1"/>
  <c r="B348" i="5" s="1"/>
  <c r="B349" i="5" s="1"/>
  <c r="B350" i="5" s="1"/>
  <c r="B351" i="5" s="1"/>
  <c r="B352" i="5" s="1"/>
  <c r="B353" i="5" s="1"/>
  <c r="B354" i="5" s="1"/>
  <c r="B355" i="5" s="1"/>
  <c r="B356" i="5" s="1"/>
  <c r="B357" i="5" s="1"/>
  <c r="B358" i="5" s="1"/>
  <c r="B359" i="5" s="1"/>
  <c r="B360" i="5" s="1"/>
  <c r="B361" i="5" s="1"/>
  <c r="B362" i="5" s="1"/>
  <c r="B363" i="5" s="1"/>
  <c r="B364" i="5" s="1"/>
  <c r="B365" i="5" s="1"/>
  <c r="B366" i="5" s="1"/>
  <c r="B367" i="5" s="1"/>
  <c r="B368" i="5" s="1"/>
  <c r="B369" i="5" s="1"/>
  <c r="B370" i="5" s="1"/>
  <c r="B371" i="5" s="1"/>
  <c r="M46" i="6"/>
  <c r="L50" i="6"/>
  <c r="L54" i="6" s="1"/>
  <c r="L64" i="6" s="1"/>
  <c r="L78" i="6" s="1"/>
  <c r="BI52" i="6"/>
  <c r="BH52" i="6"/>
  <c r="BN52" i="6"/>
  <c r="BK52" i="6"/>
  <c r="BT52" i="6"/>
  <c r="BP52" i="6"/>
  <c r="BL52" i="6"/>
  <c r="BJ52" i="6"/>
  <c r="BR52" i="6"/>
  <c r="BM52" i="6"/>
  <c r="BO52" i="6"/>
  <c r="BQ52" i="6"/>
  <c r="BS52" i="6"/>
  <c r="P33" i="6"/>
  <c r="P41" i="6" s="1"/>
  <c r="P42" i="6"/>
  <c r="O43" i="6"/>
  <c r="BN25" i="6"/>
  <c r="BT25" i="6"/>
  <c r="BL25" i="6"/>
  <c r="BR25" i="6"/>
  <c r="BS25" i="6"/>
  <c r="BK25" i="6"/>
  <c r="BJ25" i="6"/>
  <c r="BQ25" i="6"/>
  <c r="BI25" i="6"/>
  <c r="BI41" i="6" s="1"/>
  <c r="BP25" i="6"/>
  <c r="BO25" i="6"/>
  <c r="BM25" i="6"/>
  <c r="BH56" i="6"/>
  <c r="AA59" i="6"/>
  <c r="AA60" i="6" s="1"/>
  <c r="AA73" i="6"/>
  <c r="AA57" i="6"/>
  <c r="AB22" i="6"/>
  <c r="AC34" i="6" s="1"/>
  <c r="BO26" i="6"/>
  <c r="BN26" i="6"/>
  <c r="BM26" i="6"/>
  <c r="BT26" i="6"/>
  <c r="BL26" i="6"/>
  <c r="BJ26" i="6"/>
  <c r="BS26" i="6"/>
  <c r="BK26" i="6"/>
  <c r="BR26" i="6"/>
  <c r="BQ26" i="6"/>
  <c r="BI26" i="6"/>
  <c r="BI42" i="6" s="1"/>
  <c r="BP26" i="6"/>
  <c r="N31" i="6"/>
  <c r="N44" i="6" s="1"/>
  <c r="AA33" i="6"/>
  <c r="AA41" i="6" s="1"/>
  <c r="AA42" i="6"/>
  <c r="J54" i="6"/>
  <c r="M38" i="6"/>
  <c r="M48" i="6" s="1"/>
  <c r="M37" i="6"/>
  <c r="M47" i="6" s="1"/>
  <c r="BT28" i="6"/>
  <c r="BL28" i="6"/>
  <c r="BS28" i="6"/>
  <c r="BK28" i="6"/>
  <c r="BQ28" i="6"/>
  <c r="BI28" i="6"/>
  <c r="BN28" i="6"/>
  <c r="BM28" i="6"/>
  <c r="BJ28" i="6"/>
  <c r="BR28" i="6"/>
  <c r="BP28" i="6"/>
  <c r="BO28" i="6"/>
  <c r="AB33" i="6"/>
  <c r="AB41" i="6" s="1"/>
  <c r="AB42" i="6"/>
  <c r="BT56" i="6"/>
  <c r="BL56" i="6"/>
  <c r="BS56" i="6"/>
  <c r="BK56" i="6"/>
  <c r="BR56" i="6"/>
  <c r="BJ56" i="6"/>
  <c r="BQ56" i="6"/>
  <c r="BI56" i="6"/>
  <c r="BP56" i="6"/>
  <c r="BO56" i="6"/>
  <c r="BN56" i="6"/>
  <c r="BM56" i="6"/>
  <c r="BO27" i="6"/>
  <c r="BN27" i="6"/>
  <c r="BM27" i="6"/>
  <c r="BT27" i="6"/>
  <c r="BL27" i="6"/>
  <c r="BJ27" i="6"/>
  <c r="BS27" i="6"/>
  <c r="BK27" i="6"/>
  <c r="BR27" i="6"/>
  <c r="BQ27" i="6"/>
  <c r="BI27" i="6"/>
  <c r="BP27" i="6"/>
  <c r="Z62" i="6"/>
  <c r="Z61" i="6" s="1"/>
  <c r="AA23" i="6"/>
  <c r="AV43" i="6"/>
  <c r="B372" i="5" l="1"/>
  <c r="B373" i="5" s="1"/>
  <c r="B374" i="5" s="1"/>
  <c r="B375" i="5" s="1"/>
  <c r="BU71" i="6"/>
  <c r="BH71" i="6"/>
  <c r="CH72" i="6"/>
  <c r="CH74" i="6" s="1"/>
  <c r="O71" i="6"/>
  <c r="G71" i="6"/>
  <c r="O72" i="6"/>
  <c r="AU72" i="6"/>
  <c r="AU74" i="6" s="1"/>
  <c r="BH72" i="6"/>
  <c r="BH74" i="6" s="1"/>
  <c r="AH72" i="6"/>
  <c r="AH74" i="6" s="1"/>
  <c r="BU72" i="6"/>
  <c r="BU74" i="6" s="1"/>
  <c r="P72" i="6"/>
  <c r="R72" i="6"/>
  <c r="AU71" i="6"/>
  <c r="Q72" i="6"/>
  <c r="G72" i="6"/>
  <c r="G74" i="6" s="1"/>
  <c r="Q71" i="6"/>
  <c r="R71" i="6"/>
  <c r="AH71" i="6"/>
  <c r="Y72" i="6"/>
  <c r="V71" i="6"/>
  <c r="V72" i="6"/>
  <c r="S71" i="6"/>
  <c r="W72" i="6"/>
  <c r="Z71" i="6"/>
  <c r="S72" i="6"/>
  <c r="W71" i="6"/>
  <c r="T72" i="6"/>
  <c r="Z72" i="6"/>
  <c r="Y71" i="6"/>
  <c r="X72" i="6"/>
  <c r="T71" i="6"/>
  <c r="X71" i="6"/>
  <c r="P43" i="6"/>
  <c r="BU56" i="6"/>
  <c r="AA43" i="6"/>
  <c r="CF25" i="6"/>
  <c r="CE25" i="6"/>
  <c r="BW25" i="6"/>
  <c r="CD25" i="6"/>
  <c r="CC25" i="6"/>
  <c r="CA25" i="6"/>
  <c r="CB25" i="6"/>
  <c r="BZ25" i="6"/>
  <c r="CG25" i="6"/>
  <c r="BY25" i="6"/>
  <c r="BX25" i="6"/>
  <c r="BV25" i="6"/>
  <c r="BV41" i="6" s="1"/>
  <c r="Q33" i="6"/>
  <c r="Q41" i="6" s="1"/>
  <c r="Q42" i="6"/>
  <c r="BU52" i="6"/>
  <c r="BV52" i="6"/>
  <c r="BX52" i="6"/>
  <c r="BW52" i="6"/>
  <c r="BY52" i="6"/>
  <c r="BZ52" i="6"/>
  <c r="CA52" i="6"/>
  <c r="CB52" i="6"/>
  <c r="CC52" i="6"/>
  <c r="CD52" i="6"/>
  <c r="CE52" i="6"/>
  <c r="CF52" i="6"/>
  <c r="CG52" i="6"/>
  <c r="CF26" i="6"/>
  <c r="BX26" i="6"/>
  <c r="CE26" i="6"/>
  <c r="BW26" i="6"/>
  <c r="CD26" i="6"/>
  <c r="BV26" i="6"/>
  <c r="BV42" i="6" s="1"/>
  <c r="CC26" i="6"/>
  <c r="CA26" i="6"/>
  <c r="CB26" i="6"/>
  <c r="BZ26" i="6"/>
  <c r="CG26" i="6"/>
  <c r="BY26" i="6"/>
  <c r="BI43" i="6"/>
  <c r="N46" i="6"/>
  <c r="CC28" i="6"/>
  <c r="CB28" i="6"/>
  <c r="BZ28" i="6"/>
  <c r="CE28" i="6"/>
  <c r="BW28" i="6"/>
  <c r="CD28" i="6"/>
  <c r="CA28" i="6"/>
  <c r="BY28" i="6"/>
  <c r="BX28" i="6"/>
  <c r="BV28" i="6"/>
  <c r="CG28" i="6"/>
  <c r="CF28" i="6"/>
  <c r="M50" i="6"/>
  <c r="AB43" i="6"/>
  <c r="N37" i="6"/>
  <c r="N47" i="6" s="1"/>
  <c r="N38" i="6"/>
  <c r="N48" i="6" s="1"/>
  <c r="AB73" i="6"/>
  <c r="AB57" i="6"/>
  <c r="AB59" i="6"/>
  <c r="AB60" i="6" s="1"/>
  <c r="AC22" i="6"/>
  <c r="AD34" i="6" s="1"/>
  <c r="J64" i="6"/>
  <c r="O31" i="6"/>
  <c r="O44" i="6" s="1"/>
  <c r="O46" i="6" s="1"/>
  <c r="AA72" i="6"/>
  <c r="AA71" i="6"/>
  <c r="AA62" i="6"/>
  <c r="AA61" i="6" s="1"/>
  <c r="AB23" i="6"/>
  <c r="CF27" i="6"/>
  <c r="BX27" i="6"/>
  <c r="CE27" i="6"/>
  <c r="BW27" i="6"/>
  <c r="CD27" i="6"/>
  <c r="BV27" i="6"/>
  <c r="CC27" i="6"/>
  <c r="CA27" i="6"/>
  <c r="CB27" i="6"/>
  <c r="BZ27" i="6"/>
  <c r="CG27" i="6"/>
  <c r="BY27" i="6"/>
  <c r="CF56" i="6"/>
  <c r="BX56" i="6"/>
  <c r="CC56" i="6"/>
  <c r="CB56" i="6"/>
  <c r="CA56" i="6"/>
  <c r="BZ56" i="6"/>
  <c r="BY56" i="6"/>
  <c r="CG56" i="6"/>
  <c r="BW56" i="6"/>
  <c r="CE56" i="6"/>
  <c r="BV56" i="6"/>
  <c r="CD56" i="6"/>
  <c r="G78" i="6" l="1"/>
  <c r="U72" i="6"/>
  <c r="I69" i="6"/>
  <c r="I74" i="6" s="1"/>
  <c r="J69" i="6" s="1"/>
  <c r="J74" i="6" s="1"/>
  <c r="K69" i="6" s="1"/>
  <c r="K74" i="6" s="1"/>
  <c r="L69" i="6" s="1"/>
  <c r="L74" i="6" s="1"/>
  <c r="M69" i="6" s="1"/>
  <c r="M74" i="6" s="1"/>
  <c r="N69" i="6" s="1"/>
  <c r="N74" i="6" s="1"/>
  <c r="O69" i="6" s="1"/>
  <c r="O74" i="6" s="1"/>
  <c r="P69" i="6" s="1"/>
  <c r="P74" i="6" s="1"/>
  <c r="Q69" i="6" s="1"/>
  <c r="Q74" i="6" s="1"/>
  <c r="R69" i="6" s="1"/>
  <c r="R74" i="6" s="1"/>
  <c r="S69" i="6" s="1"/>
  <c r="S74" i="6" s="1"/>
  <c r="T69" i="6" s="1"/>
  <c r="T74" i="6" s="1"/>
  <c r="V69" i="6" s="1"/>
  <c r="V74" i="6" s="1"/>
  <c r="W69" i="6" s="1"/>
  <c r="W74" i="6" s="1"/>
  <c r="X69" i="6" s="1"/>
  <c r="X74" i="6" s="1"/>
  <c r="Y69" i="6" s="1"/>
  <c r="Y74" i="6" s="1"/>
  <c r="Z69" i="6" s="1"/>
  <c r="Z74" i="6" s="1"/>
  <c r="AA69" i="6" s="1"/>
  <c r="U69" i="6"/>
  <c r="U71" i="6"/>
  <c r="Q43" i="6"/>
  <c r="AD33" i="6"/>
  <c r="AD41" i="6" s="1"/>
  <c r="AD42" i="6"/>
  <c r="CH52" i="6"/>
  <c r="AB72" i="6"/>
  <c r="AB71" i="6"/>
  <c r="AB62" i="6"/>
  <c r="AB61" i="6" s="1"/>
  <c r="AC23" i="6"/>
  <c r="AC33" i="6"/>
  <c r="AC41" i="6" s="1"/>
  <c r="AC42" i="6"/>
  <c r="O37" i="6"/>
  <c r="O47" i="6" s="1"/>
  <c r="O38" i="6"/>
  <c r="O48" i="6" s="1"/>
  <c r="R33" i="6"/>
  <c r="R41" i="6" s="1"/>
  <c r="R42" i="6"/>
  <c r="M54" i="6"/>
  <c r="P31" i="6"/>
  <c r="CH56" i="6"/>
  <c r="N50" i="6"/>
  <c r="N54" i="6" s="1"/>
  <c r="N64" i="6" s="1"/>
  <c r="N78" i="6" s="1"/>
  <c r="J78" i="6"/>
  <c r="AC73" i="6"/>
  <c r="AC57" i="6"/>
  <c r="AC59" i="6"/>
  <c r="AC60" i="6" s="1"/>
  <c r="AD22" i="6"/>
  <c r="AE34" i="6" s="1"/>
  <c r="BV43" i="6"/>
  <c r="U74" i="6" l="1"/>
  <c r="R43" i="6"/>
  <c r="AD43" i="6"/>
  <c r="O50" i="6"/>
  <c r="O54" i="6" s="1"/>
  <c r="O64" i="6" s="1"/>
  <c r="O78" i="6" s="1"/>
  <c r="AC43" i="6"/>
  <c r="AA74" i="6"/>
  <c r="AB69" i="6" s="1"/>
  <c r="M64" i="6"/>
  <c r="S33" i="6"/>
  <c r="S41" i="6" s="1"/>
  <c r="S42" i="6"/>
  <c r="AD73" i="6"/>
  <c r="AD59" i="6"/>
  <c r="AD60" i="6" s="1"/>
  <c r="AD57" i="6"/>
  <c r="AE22" i="6"/>
  <c r="AF34" i="6" s="1"/>
  <c r="P37" i="6"/>
  <c r="P47" i="6" s="1"/>
  <c r="P38" i="6"/>
  <c r="P48" i="6" s="1"/>
  <c r="P44" i="6"/>
  <c r="P46" i="6" s="1"/>
  <c r="Q31" i="6"/>
  <c r="AC72" i="6"/>
  <c r="AC71" i="6"/>
  <c r="AC62" i="6"/>
  <c r="AC61" i="6" s="1"/>
  <c r="AD23" i="6"/>
  <c r="AF33" i="6" l="1"/>
  <c r="AF41" i="6" s="1"/>
  <c r="AF42" i="6"/>
  <c r="M78" i="6"/>
  <c r="AE33" i="6"/>
  <c r="AE41" i="6" s="1"/>
  <c r="AE42" i="6"/>
  <c r="AD71" i="6"/>
  <c r="AD62" i="6"/>
  <c r="AD61" i="6" s="1"/>
  <c r="AD72" i="6"/>
  <c r="AE23" i="6"/>
  <c r="AB74" i="6"/>
  <c r="AC69" i="6" s="1"/>
  <c r="T33" i="6"/>
  <c r="T41" i="6" s="1"/>
  <c r="T42" i="6"/>
  <c r="U42" i="6" s="1"/>
  <c r="R31" i="6"/>
  <c r="Q37" i="6"/>
  <c r="Q47" i="6" s="1"/>
  <c r="Q38" i="6"/>
  <c r="Q48" i="6" s="1"/>
  <c r="Q44" i="6"/>
  <c r="Q46" i="6" s="1"/>
  <c r="P50" i="6"/>
  <c r="AE73" i="6"/>
  <c r="AE57" i="6"/>
  <c r="AE59" i="6"/>
  <c r="AE60" i="6" s="1"/>
  <c r="AF22" i="6"/>
  <c r="AG34" i="6" s="1"/>
  <c r="S43" i="6"/>
  <c r="AF73" i="6" l="1"/>
  <c r="AF57" i="6"/>
  <c r="AF59" i="6"/>
  <c r="AF60" i="6" s="1"/>
  <c r="AG22" i="6"/>
  <c r="AE43" i="6"/>
  <c r="S31" i="6"/>
  <c r="S44" i="6" s="1"/>
  <c r="S46" i="6" s="1"/>
  <c r="R38" i="6"/>
  <c r="R48" i="6" s="1"/>
  <c r="R37" i="6"/>
  <c r="R47" i="6" s="1"/>
  <c r="R44" i="6"/>
  <c r="R46" i="6" s="1"/>
  <c r="AE71" i="6"/>
  <c r="AE72" i="6"/>
  <c r="AE62" i="6"/>
  <c r="AE61" i="6" s="1"/>
  <c r="AF23" i="6"/>
  <c r="P54" i="6"/>
  <c r="T43" i="6"/>
  <c r="U41" i="6"/>
  <c r="Q50" i="6"/>
  <c r="Q54" i="6" s="1"/>
  <c r="Q64" i="6" s="1"/>
  <c r="Q78" i="6" s="1"/>
  <c r="AC74" i="6"/>
  <c r="AD69" i="6" s="1"/>
  <c r="V33" i="6"/>
  <c r="V41" i="6" s="1"/>
  <c r="V42" i="6"/>
  <c r="AF43" i="6"/>
  <c r="R50" i="6" l="1"/>
  <c r="R54" i="6" s="1"/>
  <c r="R64" i="6" s="1"/>
  <c r="R78" i="6" s="1"/>
  <c r="AG73" i="6"/>
  <c r="AG57" i="6"/>
  <c r="AG59" i="6"/>
  <c r="AG60" i="6" s="1"/>
  <c r="AI22" i="6"/>
  <c r="AJ34" i="6" s="1"/>
  <c r="U43" i="6"/>
  <c r="V43" i="6"/>
  <c r="P64" i="6"/>
  <c r="AF72" i="6"/>
  <c r="AF71" i="6"/>
  <c r="AF62" i="6"/>
  <c r="AF61" i="6" s="1"/>
  <c r="AG23" i="6"/>
  <c r="V32" i="6"/>
  <c r="T31" i="6"/>
  <c r="T44" i="6" s="1"/>
  <c r="AG33" i="6"/>
  <c r="AG41" i="6" s="1"/>
  <c r="AH41" i="6" s="1"/>
  <c r="AG42" i="6"/>
  <c r="AH42" i="6" s="1"/>
  <c r="AD74" i="6"/>
  <c r="AE69" i="6" s="1"/>
  <c r="S38" i="6"/>
  <c r="S48" i="6" s="1"/>
  <c r="S37" i="6"/>
  <c r="S47" i="6" s="1"/>
  <c r="S50" i="6" l="1"/>
  <c r="S54" i="6" s="1"/>
  <c r="S64" i="6" s="1"/>
  <c r="S78" i="6" s="1"/>
  <c r="U44" i="6"/>
  <c r="T46" i="6"/>
  <c r="AE74" i="6"/>
  <c r="AF69" i="6" s="1"/>
  <c r="AG71" i="6"/>
  <c r="AG62" i="6"/>
  <c r="AG61" i="6" s="1"/>
  <c r="AG72" i="6"/>
  <c r="AI23" i="6"/>
  <c r="AI73" i="6"/>
  <c r="AI59" i="6"/>
  <c r="AI60" i="6" s="1"/>
  <c r="AI57" i="6"/>
  <c r="AJ22" i="6"/>
  <c r="AK34" i="6" s="1"/>
  <c r="AG43" i="6"/>
  <c r="AH43" i="6" s="1"/>
  <c r="T38" i="6"/>
  <c r="T48" i="6" s="1"/>
  <c r="U48" i="6" s="1"/>
  <c r="T37" i="6"/>
  <c r="T47" i="6" s="1"/>
  <c r="U47" i="6" s="1"/>
  <c r="V31" i="6"/>
  <c r="W32" i="6"/>
  <c r="P78" i="6"/>
  <c r="X32" i="6" l="1"/>
  <c r="W31" i="6"/>
  <c r="AJ33" i="6"/>
  <c r="AJ41" i="6" s="1"/>
  <c r="AJ42" i="6"/>
  <c r="V38" i="6"/>
  <c r="V48" i="6" s="1"/>
  <c r="V37" i="6"/>
  <c r="V47" i="6" s="1"/>
  <c r="AF74" i="6"/>
  <c r="AG69" i="6" s="1"/>
  <c r="V44" i="6"/>
  <c r="T50" i="6"/>
  <c r="U46" i="6"/>
  <c r="AJ73" i="6"/>
  <c r="AJ59" i="6"/>
  <c r="AJ60" i="6" s="1"/>
  <c r="AJ57" i="6"/>
  <c r="AK22" i="6"/>
  <c r="AL34" i="6" s="1"/>
  <c r="AI72" i="6"/>
  <c r="AI71" i="6"/>
  <c r="AI62" i="6"/>
  <c r="AI61" i="6" s="1"/>
  <c r="AJ23" i="6"/>
  <c r="AG74" i="6" l="1"/>
  <c r="AI69" i="6" s="1"/>
  <c r="AJ72" i="6"/>
  <c r="AJ71" i="6"/>
  <c r="AJ62" i="6"/>
  <c r="AJ61" i="6" s="1"/>
  <c r="AK23" i="6"/>
  <c r="AJ43" i="6"/>
  <c r="T54" i="6"/>
  <c r="T64" i="6" s="1"/>
  <c r="U50" i="6"/>
  <c r="U54" i="6" s="1"/>
  <c r="AK73" i="6"/>
  <c r="AK57" i="6"/>
  <c r="AK59" i="6"/>
  <c r="AK60" i="6" s="1"/>
  <c r="AL22" i="6"/>
  <c r="AM34" i="6" s="1"/>
  <c r="W37" i="6"/>
  <c r="W47" i="6" s="1"/>
  <c r="W38" i="6"/>
  <c r="W48" i="6" s="1"/>
  <c r="W44" i="6"/>
  <c r="W46" i="6" s="1"/>
  <c r="AK33" i="6"/>
  <c r="AK41" i="6" s="1"/>
  <c r="AK42" i="6"/>
  <c r="V46" i="6"/>
  <c r="Y32" i="6"/>
  <c r="X31" i="6"/>
  <c r="T78" i="6" l="1"/>
  <c r="W50" i="6"/>
  <c r="W54" i="6" s="1"/>
  <c r="W64" i="6" s="1"/>
  <c r="W78" i="6" s="1"/>
  <c r="AK43" i="6"/>
  <c r="AK72" i="6"/>
  <c r="AK71" i="6"/>
  <c r="AK62" i="6"/>
  <c r="AK61" i="6" s="1"/>
  <c r="AL23" i="6"/>
  <c r="X37" i="6"/>
  <c r="X47" i="6" s="1"/>
  <c r="X38" i="6"/>
  <c r="X48" i="6" s="1"/>
  <c r="X44" i="6"/>
  <c r="X46" i="6" s="1"/>
  <c r="Z32" i="6"/>
  <c r="Y31" i="6"/>
  <c r="AL73" i="6"/>
  <c r="AL59" i="6"/>
  <c r="AL60" i="6" s="1"/>
  <c r="AL57" i="6"/>
  <c r="AM22" i="6"/>
  <c r="AN34" i="6" s="1"/>
  <c r="V50" i="6"/>
  <c r="AL33" i="6"/>
  <c r="AL41" i="6" s="1"/>
  <c r="AL42" i="6"/>
  <c r="AI74" i="6"/>
  <c r="AJ69" i="6" s="1"/>
  <c r="AM33" i="6" l="1"/>
  <c r="AM41" i="6" s="1"/>
  <c r="AM42" i="6"/>
  <c r="AA32" i="6"/>
  <c r="Z31" i="6"/>
  <c r="X50" i="6"/>
  <c r="X54" i="6" s="1"/>
  <c r="X64" i="6" s="1"/>
  <c r="X78" i="6" s="1"/>
  <c r="AL72" i="6"/>
  <c r="AL71" i="6"/>
  <c r="AL62" i="6"/>
  <c r="AL61" i="6" s="1"/>
  <c r="AM23" i="6"/>
  <c r="AL43" i="6"/>
  <c r="AJ74" i="6"/>
  <c r="AK69" i="6" s="1"/>
  <c r="Y37" i="6"/>
  <c r="Y47" i="6" s="1"/>
  <c r="Y38" i="6"/>
  <c r="Y48" i="6" s="1"/>
  <c r="Y44" i="6"/>
  <c r="V54" i="6"/>
  <c r="V64" i="6" s="1"/>
  <c r="V78" i="6" s="1"/>
  <c r="AM73" i="6"/>
  <c r="AM57" i="6"/>
  <c r="AM59" i="6"/>
  <c r="AM60" i="6" s="1"/>
  <c r="AN22" i="6"/>
  <c r="AO34" i="6" s="1"/>
  <c r="AA31" i="6" l="1"/>
  <c r="AB32" i="6"/>
  <c r="Y46" i="6"/>
  <c r="AM43" i="6"/>
  <c r="Z37" i="6"/>
  <c r="Z47" i="6" s="1"/>
  <c r="Z38" i="6"/>
  <c r="Z48" i="6" s="1"/>
  <c r="Z44" i="6"/>
  <c r="Z46" i="6" s="1"/>
  <c r="AM72" i="6"/>
  <c r="AM71" i="6"/>
  <c r="AM62" i="6"/>
  <c r="AM61" i="6" s="1"/>
  <c r="AN23" i="6"/>
  <c r="AN73" i="6"/>
  <c r="AN57" i="6"/>
  <c r="AN59" i="6"/>
  <c r="AN60" i="6" s="1"/>
  <c r="AO22" i="6"/>
  <c r="AP34" i="6" s="1"/>
  <c r="AN33" i="6"/>
  <c r="AN41" i="6" s="1"/>
  <c r="AN42" i="6"/>
  <c r="AK74" i="6"/>
  <c r="AL69" i="6" s="1"/>
  <c r="Y50" i="6" l="1"/>
  <c r="AA38" i="6"/>
  <c r="AA48" i="6" s="1"/>
  <c r="AA37" i="6"/>
  <c r="AA47" i="6" s="1"/>
  <c r="AA44" i="6"/>
  <c r="Z50" i="6"/>
  <c r="Z54" i="6" s="1"/>
  <c r="Z64" i="6" s="1"/>
  <c r="Z78" i="6" s="1"/>
  <c r="AN43" i="6"/>
  <c r="AO73" i="6"/>
  <c r="AO57" i="6"/>
  <c r="AO59" i="6"/>
  <c r="AO60" i="6" s="1"/>
  <c r="AP22" i="6"/>
  <c r="AQ34" i="6" s="1"/>
  <c r="AB31" i="6"/>
  <c r="AC32" i="6"/>
  <c r="AO33" i="6"/>
  <c r="AO41" i="6" s="1"/>
  <c r="AO42" i="6"/>
  <c r="AL74" i="6"/>
  <c r="AM69" i="6" s="1"/>
  <c r="AN72" i="6"/>
  <c r="AN71" i="6"/>
  <c r="AN62" i="6"/>
  <c r="AN61" i="6" s="1"/>
  <c r="AO23" i="6"/>
  <c r="AO62" i="6" l="1"/>
  <c r="AO61" i="6" s="1"/>
  <c r="AO71" i="6"/>
  <c r="AO72" i="6"/>
  <c r="AP23" i="6"/>
  <c r="AD32" i="6"/>
  <c r="AC31" i="6"/>
  <c r="AP73" i="6"/>
  <c r="AP57" i="6"/>
  <c r="AP59" i="6"/>
  <c r="AP60" i="6" s="1"/>
  <c r="AQ22" i="6"/>
  <c r="AR34" i="6" s="1"/>
  <c r="AB38" i="6"/>
  <c r="AB48" i="6" s="1"/>
  <c r="AB37" i="6"/>
  <c r="AB47" i="6" s="1"/>
  <c r="AB44" i="6"/>
  <c r="AB46" i="6" s="1"/>
  <c r="AA46" i="6"/>
  <c r="AP33" i="6"/>
  <c r="AP41" i="6" s="1"/>
  <c r="AP42" i="6"/>
  <c r="AM74" i="6"/>
  <c r="AN69" i="6" s="1"/>
  <c r="AO43" i="6"/>
  <c r="Y54" i="6"/>
  <c r="Y64" i="6" s="1"/>
  <c r="Y78" i="6" s="1"/>
  <c r="AN74" i="6" l="1"/>
  <c r="AO69" i="6" s="1"/>
  <c r="AC38" i="6"/>
  <c r="AC48" i="6" s="1"/>
  <c r="AC37" i="6"/>
  <c r="AC47" i="6" s="1"/>
  <c r="AC44" i="6"/>
  <c r="AC46" i="6" s="1"/>
  <c r="AQ33" i="6"/>
  <c r="AQ41" i="6" s="1"/>
  <c r="AQ42" i="6"/>
  <c r="AP72" i="6"/>
  <c r="AP71" i="6"/>
  <c r="AP62" i="6"/>
  <c r="AP61" i="6" s="1"/>
  <c r="AQ23" i="6"/>
  <c r="AQ73" i="6"/>
  <c r="AQ59" i="6"/>
  <c r="AQ60" i="6" s="1"/>
  <c r="AQ57" i="6"/>
  <c r="AR22" i="6"/>
  <c r="AS34" i="6" s="1"/>
  <c r="AD31" i="6"/>
  <c r="AE32" i="6"/>
  <c r="AP43" i="6"/>
  <c r="AA50" i="6"/>
  <c r="AB50" i="6"/>
  <c r="AB54" i="6" s="1"/>
  <c r="AB64" i="6" s="1"/>
  <c r="AB78" i="6" s="1"/>
  <c r="AQ43" i="6" l="1"/>
  <c r="AA54" i="6"/>
  <c r="AA64" i="6" s="1"/>
  <c r="AA78" i="6" s="1"/>
  <c r="AC50" i="6"/>
  <c r="AC54" i="6" s="1"/>
  <c r="AC64" i="6" s="1"/>
  <c r="AC78" i="6" s="1"/>
  <c r="AD38" i="6"/>
  <c r="AD48" i="6" s="1"/>
  <c r="AD37" i="6"/>
  <c r="AD47" i="6" s="1"/>
  <c r="AD44" i="6"/>
  <c r="AD46" i="6" s="1"/>
  <c r="AQ72" i="6"/>
  <c r="AQ71" i="6"/>
  <c r="AQ62" i="6"/>
  <c r="AQ61" i="6" s="1"/>
  <c r="AR23" i="6"/>
  <c r="AR73" i="6"/>
  <c r="AR57" i="6"/>
  <c r="AR59" i="6"/>
  <c r="AR60" i="6" s="1"/>
  <c r="AS22" i="6"/>
  <c r="AT34" i="6" s="1"/>
  <c r="AO74" i="6"/>
  <c r="AP69" i="6" s="1"/>
  <c r="AF32" i="6"/>
  <c r="AE31" i="6"/>
  <c r="AR33" i="6"/>
  <c r="AR41" i="6" s="1"/>
  <c r="AR42" i="6"/>
  <c r="AR43" i="6" l="1"/>
  <c r="AD50" i="6"/>
  <c r="AG32" i="6"/>
  <c r="AF31" i="6"/>
  <c r="AR62" i="6"/>
  <c r="AR61" i="6" s="1"/>
  <c r="AR72" i="6"/>
  <c r="AR71" i="6"/>
  <c r="AS23" i="6"/>
  <c r="AE38" i="6"/>
  <c r="AE48" i="6" s="1"/>
  <c r="AE37" i="6"/>
  <c r="AE47" i="6" s="1"/>
  <c r="AE44" i="6"/>
  <c r="AE46" i="6" s="1"/>
  <c r="AP74" i="6"/>
  <c r="AQ69" i="6" s="1"/>
  <c r="AS73" i="6"/>
  <c r="AS57" i="6"/>
  <c r="AS59" i="6"/>
  <c r="AS60" i="6" s="1"/>
  <c r="AT22" i="6"/>
  <c r="AS33" i="6"/>
  <c r="AS41" i="6" s="1"/>
  <c r="AS42" i="6"/>
  <c r="AS72" i="6" l="1"/>
  <c r="AS71" i="6"/>
  <c r="AS62" i="6"/>
  <c r="AS61" i="6" s="1"/>
  <c r="AT23" i="6"/>
  <c r="AQ74" i="6"/>
  <c r="AR69" i="6" s="1"/>
  <c r="AT59" i="6"/>
  <c r="AT60" i="6" s="1"/>
  <c r="AT57" i="6"/>
  <c r="AV22" i="6"/>
  <c r="AW34" i="6" s="1"/>
  <c r="AE50" i="6"/>
  <c r="AE54" i="6" s="1"/>
  <c r="AE64" i="6" s="1"/>
  <c r="AE78" i="6" s="1"/>
  <c r="AF38" i="6"/>
  <c r="AF48" i="6" s="1"/>
  <c r="AF37" i="6"/>
  <c r="AF47" i="6" s="1"/>
  <c r="AF44" i="6"/>
  <c r="AF46" i="6" s="1"/>
  <c r="AT33" i="6"/>
  <c r="AT41" i="6" s="1"/>
  <c r="AT42" i="6"/>
  <c r="AU42" i="6" s="1"/>
  <c r="AI32" i="6"/>
  <c r="AG31" i="6"/>
  <c r="AS43" i="6"/>
  <c r="AD54" i="6"/>
  <c r="AD64" i="6" s="1"/>
  <c r="AD78" i="6" s="1"/>
  <c r="AT43" i="6" l="1"/>
  <c r="AU41" i="6"/>
  <c r="AF50" i="6"/>
  <c r="AR74" i="6"/>
  <c r="AS69" i="6" s="1"/>
  <c r="AT72" i="6"/>
  <c r="AT71" i="6"/>
  <c r="AT62" i="6"/>
  <c r="AT61" i="6" s="1"/>
  <c r="AV23" i="6"/>
  <c r="AG37" i="6"/>
  <c r="AG47" i="6" s="1"/>
  <c r="AH47" i="6" s="1"/>
  <c r="AG38" i="6"/>
  <c r="AG48" i="6" s="1"/>
  <c r="AH48" i="6" s="1"/>
  <c r="AG44" i="6"/>
  <c r="AV73" i="6"/>
  <c r="AV57" i="6"/>
  <c r="AV59" i="6"/>
  <c r="AV60" i="6" s="1"/>
  <c r="AW22" i="6"/>
  <c r="AX34" i="6" s="1"/>
  <c r="AJ32" i="6"/>
  <c r="AI31" i="6"/>
  <c r="AG46" i="6" l="1"/>
  <c r="AH44" i="6"/>
  <c r="AU43" i="6"/>
  <c r="AI37" i="6"/>
  <c r="AI47" i="6" s="1"/>
  <c r="AI38" i="6"/>
  <c r="AI48" i="6" s="1"/>
  <c r="AI44" i="6"/>
  <c r="AS74" i="6"/>
  <c r="AT69" i="6" s="1"/>
  <c r="AT73" i="6" s="1"/>
  <c r="AJ31" i="6"/>
  <c r="AK32" i="6"/>
  <c r="AW73" i="6"/>
  <c r="AW57" i="6"/>
  <c r="AW59" i="6"/>
  <c r="AW60" i="6" s="1"/>
  <c r="AX22" i="6"/>
  <c r="AY34" i="6" s="1"/>
  <c r="AW33" i="6"/>
  <c r="AW41" i="6" s="1"/>
  <c r="AW42" i="6"/>
  <c r="AF54" i="6"/>
  <c r="AF64" i="6" s="1"/>
  <c r="AF78" i="6" s="1"/>
  <c r="AV72" i="6"/>
  <c r="AV71" i="6"/>
  <c r="AV62" i="6"/>
  <c r="AV61" i="6" s="1"/>
  <c r="AW23" i="6"/>
  <c r="AI46" i="6" l="1"/>
  <c r="AK31" i="6"/>
  <c r="AL32" i="6"/>
  <c r="AJ38" i="6"/>
  <c r="AJ48" i="6" s="1"/>
  <c r="AJ37" i="6"/>
  <c r="AJ47" i="6" s="1"/>
  <c r="AJ44" i="6"/>
  <c r="AJ46" i="6" s="1"/>
  <c r="AW62" i="6"/>
  <c r="AW61" i="6" s="1"/>
  <c r="AW72" i="6"/>
  <c r="AW71" i="6"/>
  <c r="AX23" i="6"/>
  <c r="AW43" i="6"/>
  <c r="AX33" i="6"/>
  <c r="AX41" i="6" s="1"/>
  <c r="AX42" i="6"/>
  <c r="AX73" i="6"/>
  <c r="AX57" i="6"/>
  <c r="AX59" i="6"/>
  <c r="AX60" i="6" s="1"/>
  <c r="AY22" i="6"/>
  <c r="AZ34" i="6" s="1"/>
  <c r="AT74" i="6"/>
  <c r="AV69" i="6" s="1"/>
  <c r="AG50" i="6"/>
  <c r="AH46" i="6"/>
  <c r="AY33" i="6" l="1"/>
  <c r="AY41" i="6" s="1"/>
  <c r="AY42" i="6"/>
  <c r="AX72" i="6"/>
  <c r="AX71" i="6"/>
  <c r="AX62" i="6"/>
  <c r="AX61" i="6" s="1"/>
  <c r="AY23" i="6"/>
  <c r="AM32" i="6"/>
  <c r="AL31" i="6"/>
  <c r="AY59" i="6"/>
  <c r="AY60" i="6" s="1"/>
  <c r="AY57" i="6"/>
  <c r="AY73" i="6"/>
  <c r="AZ22" i="6"/>
  <c r="BA34" i="6" s="1"/>
  <c r="AK38" i="6"/>
  <c r="AK48" i="6" s="1"/>
  <c r="AK37" i="6"/>
  <c r="AK47" i="6" s="1"/>
  <c r="AK44" i="6"/>
  <c r="AK46" i="6" s="1"/>
  <c r="AI50" i="6"/>
  <c r="AG54" i="6"/>
  <c r="AG64" i="6" s="1"/>
  <c r="AG78" i="6" s="1"/>
  <c r="AH50" i="6"/>
  <c r="AH54" i="6" s="1"/>
  <c r="AV74" i="6"/>
  <c r="AW69" i="6" s="1"/>
  <c r="AX43" i="6"/>
  <c r="AJ50" i="6"/>
  <c r="AJ54" i="6" s="1"/>
  <c r="AJ64" i="6" s="1"/>
  <c r="AJ78" i="6" s="1"/>
  <c r="AZ33" i="6" l="1"/>
  <c r="AZ41" i="6" s="1"/>
  <c r="AZ42" i="6"/>
  <c r="AW74" i="6"/>
  <c r="AX69" i="6" s="1"/>
  <c r="AI54" i="6"/>
  <c r="AI64" i="6" s="1"/>
  <c r="AI78" i="6" s="1"/>
  <c r="AK50" i="6"/>
  <c r="AK54" i="6" s="1"/>
  <c r="AK64" i="6" s="1"/>
  <c r="AK78" i="6" s="1"/>
  <c r="AL38" i="6"/>
  <c r="AL48" i="6" s="1"/>
  <c r="AL37" i="6"/>
  <c r="AL47" i="6" s="1"/>
  <c r="AL44" i="6"/>
  <c r="AY43" i="6"/>
  <c r="AM31" i="6"/>
  <c r="AN32" i="6"/>
  <c r="AZ73" i="6"/>
  <c r="AZ57" i="6"/>
  <c r="AZ59" i="6"/>
  <c r="AZ60" i="6" s="1"/>
  <c r="BA22" i="6"/>
  <c r="BB34" i="6" s="1"/>
  <c r="AY72" i="6"/>
  <c r="AY71" i="6"/>
  <c r="AY62" i="6"/>
  <c r="AY61" i="6" s="1"/>
  <c r="AZ23" i="6"/>
  <c r="BA73" i="6" l="1"/>
  <c r="BA57" i="6"/>
  <c r="BA59" i="6"/>
  <c r="BA60" i="6" s="1"/>
  <c r="BB22" i="6"/>
  <c r="BC34" i="6" s="1"/>
  <c r="AL46" i="6"/>
  <c r="AX74" i="6"/>
  <c r="AY69" i="6" s="1"/>
  <c r="AM38" i="6"/>
  <c r="AM48" i="6" s="1"/>
  <c r="AM37" i="6"/>
  <c r="AM47" i="6" s="1"/>
  <c r="AM44" i="6"/>
  <c r="AM46" i="6" s="1"/>
  <c r="AZ71" i="6"/>
  <c r="AZ72" i="6"/>
  <c r="AZ62" i="6"/>
  <c r="AZ61" i="6" s="1"/>
  <c r="BA23" i="6"/>
  <c r="AZ43" i="6"/>
  <c r="BA33" i="6"/>
  <c r="BA41" i="6" s="1"/>
  <c r="BA42" i="6"/>
  <c r="AO32" i="6"/>
  <c r="AN31" i="6"/>
  <c r="BB73" i="6" l="1"/>
  <c r="BB59" i="6"/>
  <c r="BB60" i="6" s="1"/>
  <c r="BB57" i="6"/>
  <c r="BC22" i="6"/>
  <c r="BD34" i="6" s="1"/>
  <c r="BA43" i="6"/>
  <c r="AM50" i="6"/>
  <c r="AM54" i="6" s="1"/>
  <c r="AM64" i="6" s="1"/>
  <c r="AM78" i="6" s="1"/>
  <c r="BB33" i="6"/>
  <c r="BB41" i="6" s="1"/>
  <c r="BB42" i="6"/>
  <c r="AL50" i="6"/>
  <c r="BA72" i="6"/>
  <c r="BA62" i="6"/>
  <c r="BA61" i="6" s="1"/>
  <c r="BA71" i="6"/>
  <c r="BB23" i="6"/>
  <c r="AY74" i="6"/>
  <c r="AZ69" i="6" s="1"/>
  <c r="AP32" i="6"/>
  <c r="AO31" i="6"/>
  <c r="AN38" i="6"/>
  <c r="AN48" i="6" s="1"/>
  <c r="AN37" i="6"/>
  <c r="AN47" i="6" s="1"/>
  <c r="AN44" i="6"/>
  <c r="AN46" i="6" s="1"/>
  <c r="BC73" i="6" l="1"/>
  <c r="BC57" i="6"/>
  <c r="BC59" i="6"/>
  <c r="BC60" i="6" s="1"/>
  <c r="BD22" i="6"/>
  <c r="BE34" i="6" s="1"/>
  <c r="AO38" i="6"/>
  <c r="AO48" i="6" s="1"/>
  <c r="AO37" i="6"/>
  <c r="AO47" i="6" s="1"/>
  <c r="AO44" i="6"/>
  <c r="AO46" i="6" s="1"/>
  <c r="AQ32" i="6"/>
  <c r="AP31" i="6"/>
  <c r="AZ74" i="6"/>
  <c r="BA69" i="6" s="1"/>
  <c r="BC33" i="6"/>
  <c r="BC41" i="6" s="1"/>
  <c r="BC42" i="6"/>
  <c r="BB43" i="6"/>
  <c r="AN50" i="6"/>
  <c r="AN54" i="6" s="1"/>
  <c r="AN64" i="6" s="1"/>
  <c r="AN78" i="6" s="1"/>
  <c r="BB71" i="6"/>
  <c r="BB62" i="6"/>
  <c r="BB61" i="6" s="1"/>
  <c r="BB72" i="6"/>
  <c r="BC23" i="6"/>
  <c r="AL54" i="6"/>
  <c r="AL64" i="6" s="1"/>
  <c r="AL78" i="6" s="1"/>
  <c r="AO50" i="6" l="1"/>
  <c r="AO54" i="6" s="1"/>
  <c r="AO64" i="6" s="1"/>
  <c r="AO78" i="6" s="1"/>
  <c r="BD33" i="6"/>
  <c r="BD41" i="6" s="1"/>
  <c r="BD42" i="6"/>
  <c r="BA74" i="6"/>
  <c r="BB69" i="6" s="1"/>
  <c r="AR32" i="6"/>
  <c r="AQ31" i="6"/>
  <c r="AP38" i="6"/>
  <c r="AP48" i="6" s="1"/>
  <c r="AP37" i="6"/>
  <c r="AP47" i="6" s="1"/>
  <c r="AP44" i="6"/>
  <c r="AP46" i="6" s="1"/>
  <c r="BC72" i="6"/>
  <c r="BC71" i="6"/>
  <c r="BC62" i="6"/>
  <c r="BC61" i="6" s="1"/>
  <c r="BD23" i="6"/>
  <c r="BC43" i="6"/>
  <c r="BD73" i="6"/>
  <c r="BD57" i="6"/>
  <c r="BD59" i="6"/>
  <c r="BD60" i="6" s="1"/>
  <c r="BE22" i="6"/>
  <c r="BF34" i="6" s="1"/>
  <c r="BD43" i="6" l="1"/>
  <c r="BE73" i="6"/>
  <c r="BE59" i="6"/>
  <c r="BE60" i="6" s="1"/>
  <c r="BE57" i="6"/>
  <c r="BF22" i="6"/>
  <c r="BG34" i="6" s="1"/>
  <c r="AQ38" i="6"/>
  <c r="AQ48" i="6" s="1"/>
  <c r="AQ37" i="6"/>
  <c r="AQ47" i="6" s="1"/>
  <c r="AQ44" i="6"/>
  <c r="AQ46" i="6" s="1"/>
  <c r="AR31" i="6"/>
  <c r="AS32" i="6"/>
  <c r="BB74" i="6"/>
  <c r="BC69" i="6" s="1"/>
  <c r="BE33" i="6"/>
  <c r="BE41" i="6" s="1"/>
  <c r="BE42" i="6"/>
  <c r="AP50" i="6"/>
  <c r="BD72" i="6"/>
  <c r="BD71" i="6"/>
  <c r="BD62" i="6"/>
  <c r="BD61" i="6" s="1"/>
  <c r="BE23" i="6"/>
  <c r="AQ50" i="6" l="1"/>
  <c r="AQ54" i="6" s="1"/>
  <c r="AQ64" i="6" s="1"/>
  <c r="AQ78" i="6" s="1"/>
  <c r="BE43" i="6"/>
  <c r="BF73" i="6"/>
  <c r="BF59" i="6"/>
  <c r="BF60" i="6" s="1"/>
  <c r="BF57" i="6"/>
  <c r="BG22" i="6"/>
  <c r="BE62" i="6"/>
  <c r="BE61" i="6" s="1"/>
  <c r="BE71" i="6"/>
  <c r="BE72" i="6"/>
  <c r="BF23" i="6"/>
  <c r="BF33" i="6"/>
  <c r="BF41" i="6" s="1"/>
  <c r="BF42" i="6"/>
  <c r="BC74" i="6"/>
  <c r="BD69" i="6" s="1"/>
  <c r="AS31" i="6"/>
  <c r="AT32" i="6"/>
  <c r="AP54" i="6"/>
  <c r="AP64" i="6" s="1"/>
  <c r="AP78" i="6" s="1"/>
  <c r="AR38" i="6"/>
  <c r="AR48" i="6" s="1"/>
  <c r="AR37" i="6"/>
  <c r="AR47" i="6" s="1"/>
  <c r="AR44" i="6"/>
  <c r="AR46" i="6" s="1"/>
  <c r="AR50" i="6" l="1"/>
  <c r="BG59" i="6"/>
  <c r="BG60" i="6" s="1"/>
  <c r="BG57" i="6"/>
  <c r="BI22" i="6"/>
  <c r="BJ34" i="6" s="1"/>
  <c r="BF43" i="6"/>
  <c r="BG33" i="6"/>
  <c r="BG41" i="6" s="1"/>
  <c r="BG42" i="6"/>
  <c r="BH42" i="6" s="1"/>
  <c r="BF72" i="6"/>
  <c r="BF71" i="6"/>
  <c r="BF62" i="6"/>
  <c r="BF61" i="6" s="1"/>
  <c r="BG23" i="6"/>
  <c r="AV32" i="6"/>
  <c r="AT31" i="6"/>
  <c r="BD74" i="6"/>
  <c r="BE69" i="6" s="1"/>
  <c r="AS38" i="6"/>
  <c r="AS48" i="6" s="1"/>
  <c r="AS37" i="6"/>
  <c r="AS47" i="6" s="1"/>
  <c r="AS44" i="6"/>
  <c r="AS46" i="6" s="1"/>
  <c r="AS50" i="6" l="1"/>
  <c r="AS54" i="6" s="1"/>
  <c r="AS64" i="6" s="1"/>
  <c r="AS78" i="6" s="1"/>
  <c r="AT38" i="6"/>
  <c r="AT48" i="6" s="1"/>
  <c r="AU48" i="6" s="1"/>
  <c r="AT37" i="6"/>
  <c r="AT47" i="6" s="1"/>
  <c r="AU47" i="6" s="1"/>
  <c r="AT44" i="6"/>
  <c r="BG43" i="6"/>
  <c r="BH41" i="6"/>
  <c r="AV31" i="6"/>
  <c r="AW32" i="6"/>
  <c r="BG72" i="6"/>
  <c r="BG71" i="6"/>
  <c r="BG62" i="6"/>
  <c r="BG61" i="6" s="1"/>
  <c r="BI23" i="6"/>
  <c r="BI73" i="6"/>
  <c r="BI57" i="6"/>
  <c r="BI58" i="6" s="1"/>
  <c r="BI59" i="6"/>
  <c r="BI60" i="6" s="1"/>
  <c r="BJ22" i="6"/>
  <c r="BK34" i="6" s="1"/>
  <c r="BE74" i="6"/>
  <c r="BF69" i="6" s="1"/>
  <c r="AR54" i="6"/>
  <c r="AR64" i="6" s="1"/>
  <c r="AR78" i="6" s="1"/>
  <c r="AX32" i="6" l="1"/>
  <c r="AW31" i="6"/>
  <c r="BF74" i="6"/>
  <c r="BG69" i="6" s="1"/>
  <c r="BG73" i="6" s="1"/>
  <c r="BI71" i="6"/>
  <c r="BI72" i="6"/>
  <c r="BI62" i="6"/>
  <c r="BI61" i="6" s="1"/>
  <c r="BJ23" i="6"/>
  <c r="BH43" i="6"/>
  <c r="BJ33" i="6"/>
  <c r="BJ41" i="6" s="1"/>
  <c r="BJ42" i="6"/>
  <c r="AV38" i="6"/>
  <c r="AV48" i="6" s="1"/>
  <c r="AV37" i="6"/>
  <c r="AV47" i="6" s="1"/>
  <c r="AV44" i="6"/>
  <c r="AT46" i="6"/>
  <c r="AU44" i="6"/>
  <c r="BJ73" i="6"/>
  <c r="BJ59" i="6"/>
  <c r="BJ60" i="6" s="1"/>
  <c r="BJ57" i="6"/>
  <c r="BK22" i="6"/>
  <c r="BL34" i="6" s="1"/>
  <c r="BG74" i="6" l="1"/>
  <c r="BI69" i="6" s="1"/>
  <c r="BK73" i="6"/>
  <c r="BK57" i="6"/>
  <c r="BK59" i="6"/>
  <c r="BK60" i="6" s="1"/>
  <c r="BL22" i="6"/>
  <c r="BM34" i="6" s="1"/>
  <c r="BJ43" i="6"/>
  <c r="AT50" i="6"/>
  <c r="AU46" i="6"/>
  <c r="AW37" i="6"/>
  <c r="AW47" i="6" s="1"/>
  <c r="AW38" i="6"/>
  <c r="AW48" i="6" s="1"/>
  <c r="AW44" i="6"/>
  <c r="AW46" i="6" s="1"/>
  <c r="BK33" i="6"/>
  <c r="BK41" i="6" s="1"/>
  <c r="BK42" i="6"/>
  <c r="AV46" i="6"/>
  <c r="BJ62" i="6"/>
  <c r="BJ61" i="6" s="1"/>
  <c r="BJ72" i="6"/>
  <c r="BJ71" i="6"/>
  <c r="BK23" i="6"/>
  <c r="AY32" i="6"/>
  <c r="AX31" i="6"/>
  <c r="BK43" i="6" l="1"/>
  <c r="AW50" i="6"/>
  <c r="AW54" i="6" s="1"/>
  <c r="AW64" i="6" s="1"/>
  <c r="AW78" i="6" s="1"/>
  <c r="BL33" i="6"/>
  <c r="BL41" i="6" s="1"/>
  <c r="BL42" i="6"/>
  <c r="BL73" i="6"/>
  <c r="BL57" i="6"/>
  <c r="BL59" i="6"/>
  <c r="BL60" i="6" s="1"/>
  <c r="BM22" i="6"/>
  <c r="BN34" i="6" s="1"/>
  <c r="AX37" i="6"/>
  <c r="AX47" i="6" s="1"/>
  <c r="AX38" i="6"/>
  <c r="AX48" i="6" s="1"/>
  <c r="AX44" i="6"/>
  <c r="AX46" i="6" s="1"/>
  <c r="AV50" i="6"/>
  <c r="AT54" i="6"/>
  <c r="AT64" i="6" s="1"/>
  <c r="AT78" i="6" s="1"/>
  <c r="AU50" i="6"/>
  <c r="AU54" i="6" s="1"/>
  <c r="AZ32" i="6"/>
  <c r="AY31" i="6"/>
  <c r="BK72" i="6"/>
  <c r="BK71" i="6"/>
  <c r="BK62" i="6"/>
  <c r="BK61" i="6" s="1"/>
  <c r="BL23" i="6"/>
  <c r="BI74" i="6"/>
  <c r="BJ69" i="6" s="1"/>
  <c r="AX50" i="6" l="1"/>
  <c r="AX54" i="6" s="1"/>
  <c r="AX64" i="6" s="1"/>
  <c r="AX78" i="6" s="1"/>
  <c r="AV54" i="6"/>
  <c r="AV64" i="6" s="1"/>
  <c r="AV78" i="6" s="1"/>
  <c r="BM33" i="6"/>
  <c r="BM41" i="6" s="1"/>
  <c r="BM42" i="6"/>
  <c r="AY37" i="6"/>
  <c r="AY47" i="6" s="1"/>
  <c r="AY38" i="6"/>
  <c r="AY48" i="6" s="1"/>
  <c r="AY44" i="6"/>
  <c r="BL43" i="6"/>
  <c r="BJ74" i="6"/>
  <c r="BK69" i="6" s="1"/>
  <c r="BA32" i="6"/>
  <c r="AZ31" i="6"/>
  <c r="BL72" i="6"/>
  <c r="BL71" i="6"/>
  <c r="BL62" i="6"/>
  <c r="BL61" i="6" s="1"/>
  <c r="BM23" i="6"/>
  <c r="BM73" i="6"/>
  <c r="BM57" i="6"/>
  <c r="BM59" i="6"/>
  <c r="BM60" i="6" s="1"/>
  <c r="BN22" i="6"/>
  <c r="BO34" i="6" s="1"/>
  <c r="BN73" i="6" l="1"/>
  <c r="BN57" i="6"/>
  <c r="BN59" i="6"/>
  <c r="BN60" i="6" s="1"/>
  <c r="BO22" i="6"/>
  <c r="BP34" i="6" s="1"/>
  <c r="BA31" i="6"/>
  <c r="BB32" i="6"/>
  <c r="BN33" i="6"/>
  <c r="BN41" i="6" s="1"/>
  <c r="BN42" i="6"/>
  <c r="BK74" i="6"/>
  <c r="BL69" i="6" s="1"/>
  <c r="BM43" i="6"/>
  <c r="AY46" i="6"/>
  <c r="BM62" i="6"/>
  <c r="BM61" i="6" s="1"/>
  <c r="BM72" i="6"/>
  <c r="BM71" i="6"/>
  <c r="BN23" i="6"/>
  <c r="AZ37" i="6"/>
  <c r="AZ47" i="6" s="1"/>
  <c r="AZ38" i="6"/>
  <c r="AZ48" i="6" s="1"/>
  <c r="AZ44" i="6"/>
  <c r="AZ46" i="6" s="1"/>
  <c r="BN43" i="6" l="1"/>
  <c r="AZ50" i="6"/>
  <c r="AZ54" i="6" s="1"/>
  <c r="AZ64" i="6" s="1"/>
  <c r="AZ78" i="6" s="1"/>
  <c r="AY50" i="6"/>
  <c r="BA38" i="6"/>
  <c r="BA48" i="6" s="1"/>
  <c r="BA37" i="6"/>
  <c r="BA47" i="6" s="1"/>
  <c r="BA44" i="6"/>
  <c r="BA46" i="6" s="1"/>
  <c r="BN72" i="6"/>
  <c r="BN71" i="6"/>
  <c r="BN62" i="6"/>
  <c r="BN61" i="6" s="1"/>
  <c r="BO23" i="6"/>
  <c r="BO33" i="6"/>
  <c r="BO41" i="6" s="1"/>
  <c r="BO42" i="6"/>
  <c r="BL74" i="6"/>
  <c r="BM69" i="6" s="1"/>
  <c r="BB31" i="6"/>
  <c r="BC32" i="6"/>
  <c r="BO59" i="6"/>
  <c r="BO60" i="6" s="1"/>
  <c r="BO73" i="6"/>
  <c r="BO57" i="6"/>
  <c r="BP22" i="6"/>
  <c r="BQ34" i="6" s="1"/>
  <c r="BA50" i="6" l="1"/>
  <c r="BA54" i="6" s="1"/>
  <c r="BA64" i="6" s="1"/>
  <c r="BA78" i="6" s="1"/>
  <c r="BO43" i="6"/>
  <c r="BM74" i="6"/>
  <c r="BN69" i="6" s="1"/>
  <c r="BP33" i="6"/>
  <c r="BP41" i="6" s="1"/>
  <c r="BP42" i="6"/>
  <c r="BO72" i="6"/>
  <c r="BO71" i="6"/>
  <c r="BO62" i="6"/>
  <c r="BO61" i="6" s="1"/>
  <c r="BP23" i="6"/>
  <c r="BP73" i="6"/>
  <c r="BP59" i="6"/>
  <c r="BP60" i="6" s="1"/>
  <c r="BP57" i="6"/>
  <c r="BQ22" i="6"/>
  <c r="BR34" i="6" s="1"/>
  <c r="BD32" i="6"/>
  <c r="BC31" i="6"/>
  <c r="BB38" i="6"/>
  <c r="BB48" i="6" s="1"/>
  <c r="BB37" i="6"/>
  <c r="BB47" i="6" s="1"/>
  <c r="BB44" i="6"/>
  <c r="AY54" i="6"/>
  <c r="AY64" i="6" s="1"/>
  <c r="AY78" i="6" s="1"/>
  <c r="BP43" i="6" l="1"/>
  <c r="BQ33" i="6"/>
  <c r="BQ41" i="6" s="1"/>
  <c r="BQ42" i="6"/>
  <c r="BC38" i="6"/>
  <c r="BC48" i="6" s="1"/>
  <c r="BC37" i="6"/>
  <c r="BC47" i="6" s="1"/>
  <c r="BC44" i="6"/>
  <c r="BC46" i="6" s="1"/>
  <c r="BP72" i="6"/>
  <c r="BP71" i="6"/>
  <c r="BP62" i="6"/>
  <c r="BP61" i="6" s="1"/>
  <c r="BQ23" i="6"/>
  <c r="BN74" i="6"/>
  <c r="BO69" i="6" s="1"/>
  <c r="BD31" i="6"/>
  <c r="BE32" i="6"/>
  <c r="BB46" i="6"/>
  <c r="BQ73" i="6"/>
  <c r="BQ57" i="6"/>
  <c r="BQ59" i="6"/>
  <c r="BQ60" i="6" s="1"/>
  <c r="BR22" i="6"/>
  <c r="BS34" i="6" s="1"/>
  <c r="BC50" i="6" l="1"/>
  <c r="BC54" i="6" s="1"/>
  <c r="BC64" i="6" s="1"/>
  <c r="BC78" i="6" s="1"/>
  <c r="BQ43" i="6"/>
  <c r="BR33" i="6"/>
  <c r="BR41" i="6" s="1"/>
  <c r="BR42" i="6"/>
  <c r="BO74" i="6"/>
  <c r="BP69" i="6" s="1"/>
  <c r="BF32" i="6"/>
  <c r="BE31" i="6"/>
  <c r="BR73" i="6"/>
  <c r="BR59" i="6"/>
  <c r="BR60" i="6" s="1"/>
  <c r="BR57" i="6"/>
  <c r="BS22" i="6"/>
  <c r="BT34" i="6" s="1"/>
  <c r="BD38" i="6"/>
  <c r="BD48" i="6" s="1"/>
  <c r="BD37" i="6"/>
  <c r="BD47" i="6" s="1"/>
  <c r="BD44" i="6"/>
  <c r="BD46" i="6" s="1"/>
  <c r="BB50" i="6"/>
  <c r="BQ72" i="6"/>
  <c r="BQ71" i="6"/>
  <c r="BQ62" i="6"/>
  <c r="BQ61" i="6" s="1"/>
  <c r="BR23" i="6"/>
  <c r="BD50" i="6" l="1"/>
  <c r="BD54" i="6" s="1"/>
  <c r="BD64" i="6" s="1"/>
  <c r="BD78" i="6" s="1"/>
  <c r="BB54" i="6"/>
  <c r="BB64" i="6" s="1"/>
  <c r="BB78" i="6" s="1"/>
  <c r="BR72" i="6"/>
  <c r="BR71" i="6"/>
  <c r="BR62" i="6"/>
  <c r="BR61" i="6" s="1"/>
  <c r="BS23" i="6"/>
  <c r="BG32" i="6"/>
  <c r="BF31" i="6"/>
  <c r="BE37" i="6"/>
  <c r="BE47" i="6" s="1"/>
  <c r="BE38" i="6"/>
  <c r="BE48" i="6" s="1"/>
  <c r="BE44" i="6"/>
  <c r="BE46" i="6" s="1"/>
  <c r="BP74" i="6"/>
  <c r="BQ69" i="6" s="1"/>
  <c r="BS73" i="6"/>
  <c r="BS57" i="6"/>
  <c r="BS59" i="6"/>
  <c r="BS60" i="6" s="1"/>
  <c r="BT22" i="6"/>
  <c r="BS33" i="6"/>
  <c r="BS41" i="6" s="1"/>
  <c r="BS42" i="6"/>
  <c r="BR43" i="6"/>
  <c r="BS43" i="6" l="1"/>
  <c r="BI32" i="6"/>
  <c r="BG31" i="6"/>
  <c r="BS72" i="6"/>
  <c r="BS62" i="6"/>
  <c r="BS61" i="6" s="1"/>
  <c r="BS71" i="6"/>
  <c r="BT23" i="6"/>
  <c r="BE50" i="6"/>
  <c r="BQ74" i="6"/>
  <c r="BR69" i="6" s="1"/>
  <c r="BT33" i="6"/>
  <c r="BT41" i="6" s="1"/>
  <c r="BT42" i="6"/>
  <c r="BU42" i="6" s="1"/>
  <c r="BT57" i="6"/>
  <c r="BT59" i="6"/>
  <c r="BT60" i="6" s="1"/>
  <c r="BV22" i="6"/>
  <c r="BW34" i="6" s="1"/>
  <c r="BF37" i="6"/>
  <c r="BF47" i="6" s="1"/>
  <c r="BF38" i="6"/>
  <c r="BF48" i="6" s="1"/>
  <c r="BF44" i="6"/>
  <c r="BF46" i="6" s="1"/>
  <c r="BT72" i="6" l="1"/>
  <c r="BT71" i="6"/>
  <c r="BV23" i="6"/>
  <c r="BR74" i="6"/>
  <c r="BS69" i="6" s="1"/>
  <c r="BV73" i="6"/>
  <c r="BV57" i="6"/>
  <c r="BV59" i="6"/>
  <c r="BV60" i="6" s="1"/>
  <c r="BW22" i="6"/>
  <c r="BX34" i="6" s="1"/>
  <c r="BG37" i="6"/>
  <c r="BG47" i="6" s="1"/>
  <c r="BH47" i="6" s="1"/>
  <c r="BG38" i="6"/>
  <c r="BG48" i="6" s="1"/>
  <c r="BH48" i="6" s="1"/>
  <c r="BG44" i="6"/>
  <c r="BE54" i="6"/>
  <c r="BE64" i="6" s="1"/>
  <c r="BE78" i="6" s="1"/>
  <c r="BF50" i="6"/>
  <c r="BF54" i="6" s="1"/>
  <c r="BF64" i="6" s="1"/>
  <c r="BF78" i="6" s="1"/>
  <c r="BT43" i="6"/>
  <c r="BU41" i="6"/>
  <c r="BJ32" i="6"/>
  <c r="BI31" i="6"/>
  <c r="BG46" i="6" l="1"/>
  <c r="BH44" i="6"/>
  <c r="BS74" i="6"/>
  <c r="BT69" i="6" s="1"/>
  <c r="BV64" i="6"/>
  <c r="BV72" i="6"/>
  <c r="BV71" i="6"/>
  <c r="BV62" i="6"/>
  <c r="BV61" i="6" s="1"/>
  <c r="BW23" i="6"/>
  <c r="BJ31" i="6"/>
  <c r="BK32" i="6"/>
  <c r="BW73" i="6"/>
  <c r="BW59" i="6"/>
  <c r="BW60" i="6" s="1"/>
  <c r="BW57" i="6"/>
  <c r="BX22" i="6"/>
  <c r="BY34" i="6" s="1"/>
  <c r="BU43" i="6"/>
  <c r="BW33" i="6"/>
  <c r="BW41" i="6" s="1"/>
  <c r="BW42" i="6"/>
  <c r="BI37" i="6"/>
  <c r="BI47" i="6" s="1"/>
  <c r="BI38" i="6"/>
  <c r="BI48" i="6" s="1"/>
  <c r="BI44" i="6"/>
  <c r="BI46" i="6" l="1"/>
  <c r="BW43" i="6"/>
  <c r="BT73" i="6"/>
  <c r="BT74" i="6" s="1"/>
  <c r="BV69" i="6" s="1"/>
  <c r="BK31" i="6"/>
  <c r="BL32" i="6"/>
  <c r="BJ38" i="6"/>
  <c r="BJ48" i="6" s="1"/>
  <c r="BJ37" i="6"/>
  <c r="BJ47" i="6" s="1"/>
  <c r="BJ44" i="6"/>
  <c r="BJ46" i="6" s="1"/>
  <c r="BX73" i="6"/>
  <c r="BX57" i="6"/>
  <c r="BX59" i="6"/>
  <c r="BX60" i="6" s="1"/>
  <c r="BY22" i="6"/>
  <c r="BZ34" i="6" s="1"/>
  <c r="BX33" i="6"/>
  <c r="BX41" i="6" s="1"/>
  <c r="BX42" i="6"/>
  <c r="BW72" i="6"/>
  <c r="BW71" i="6"/>
  <c r="BW64" i="6"/>
  <c r="BW62" i="6"/>
  <c r="BW61" i="6" s="1"/>
  <c r="BX23" i="6"/>
  <c r="BG50" i="6"/>
  <c r="BH46" i="6"/>
  <c r="BJ50" i="6" l="1"/>
  <c r="BJ54" i="6" s="1"/>
  <c r="BJ64" i="6" s="1"/>
  <c r="BJ78" i="6" s="1"/>
  <c r="BG54" i="6"/>
  <c r="BG64" i="6" s="1"/>
  <c r="BG78" i="6" s="1"/>
  <c r="BH50" i="6"/>
  <c r="BH54" i="6" s="1"/>
  <c r="BY73" i="6"/>
  <c r="BY57" i="6"/>
  <c r="BY59" i="6"/>
  <c r="BY60" i="6" s="1"/>
  <c r="BZ22" i="6"/>
  <c r="CA34" i="6" s="1"/>
  <c r="BM32" i="6"/>
  <c r="BL31" i="6"/>
  <c r="BY33" i="6"/>
  <c r="BY41" i="6" s="1"/>
  <c r="BY42" i="6"/>
  <c r="BK38" i="6"/>
  <c r="BK48" i="6" s="1"/>
  <c r="BK37" i="6"/>
  <c r="BK47" i="6" s="1"/>
  <c r="BK44" i="6"/>
  <c r="BK46" i="6" s="1"/>
  <c r="BX72" i="6"/>
  <c r="BX71" i="6"/>
  <c r="BX62" i="6"/>
  <c r="BX61" i="6" s="1"/>
  <c r="BX64" i="6"/>
  <c r="BY23" i="6"/>
  <c r="BI50" i="6"/>
  <c r="BX43" i="6"/>
  <c r="BV78" i="6"/>
  <c r="BV74" i="6"/>
  <c r="BW69" i="6" s="1"/>
  <c r="BY43" i="6" l="1"/>
  <c r="BW78" i="6"/>
  <c r="BW74" i="6"/>
  <c r="BX69" i="6" s="1"/>
  <c r="BY71" i="6"/>
  <c r="BY62" i="6"/>
  <c r="BY61" i="6" s="1"/>
  <c r="BY64" i="6"/>
  <c r="BY72" i="6"/>
  <c r="BZ23" i="6"/>
  <c r="BL38" i="6"/>
  <c r="BL48" i="6" s="1"/>
  <c r="BL37" i="6"/>
  <c r="BL47" i="6" s="1"/>
  <c r="BL44" i="6"/>
  <c r="BZ73" i="6"/>
  <c r="BZ59" i="6"/>
  <c r="BZ60" i="6" s="1"/>
  <c r="BZ57" i="6"/>
  <c r="CA22" i="6"/>
  <c r="CB34" i="6" s="1"/>
  <c r="BM31" i="6"/>
  <c r="BN32" i="6"/>
  <c r="BK50" i="6"/>
  <c r="BK54" i="6" s="1"/>
  <c r="BK64" i="6" s="1"/>
  <c r="BK78" i="6" s="1"/>
  <c r="BZ33" i="6"/>
  <c r="BZ41" i="6" s="1"/>
  <c r="BZ42" i="6"/>
  <c r="BI54" i="6"/>
  <c r="BI64" i="6" s="1"/>
  <c r="BI78" i="6" s="1"/>
  <c r="CA73" i="6" l="1"/>
  <c r="CA59" i="6"/>
  <c r="CA60" i="6" s="1"/>
  <c r="CA57" i="6"/>
  <c r="CB22" i="6"/>
  <c r="CC34" i="6" s="1"/>
  <c r="CA33" i="6"/>
  <c r="CA41" i="6" s="1"/>
  <c r="CA42" i="6"/>
  <c r="BX78" i="6"/>
  <c r="BX74" i="6"/>
  <c r="BY69" i="6" s="1"/>
  <c r="BL46" i="6"/>
  <c r="BO32" i="6"/>
  <c r="BN31" i="6"/>
  <c r="BZ43" i="6"/>
  <c r="BM38" i="6"/>
  <c r="BM48" i="6" s="1"/>
  <c r="BM37" i="6"/>
  <c r="BM47" i="6" s="1"/>
  <c r="BM44" i="6"/>
  <c r="BM46" i="6" s="1"/>
  <c r="BZ71" i="6"/>
  <c r="BZ64" i="6"/>
  <c r="BZ72" i="6"/>
  <c r="BZ62" i="6"/>
  <c r="BZ61" i="6" s="1"/>
  <c r="CA23" i="6"/>
  <c r="CA72" i="6" l="1"/>
  <c r="CA71" i="6"/>
  <c r="CA62" i="6"/>
  <c r="CA61" i="6" s="1"/>
  <c r="CA64" i="6"/>
  <c r="CB23" i="6"/>
  <c r="CA43" i="6"/>
  <c r="BN38" i="6"/>
  <c r="BN48" i="6" s="1"/>
  <c r="BN37" i="6"/>
  <c r="BN47" i="6" s="1"/>
  <c r="BN44" i="6"/>
  <c r="CB73" i="6"/>
  <c r="CB57" i="6"/>
  <c r="CB59" i="6"/>
  <c r="CB60" i="6" s="1"/>
  <c r="CC22" i="6"/>
  <c r="CD34" i="6" s="1"/>
  <c r="BP32" i="6"/>
  <c r="BO31" i="6"/>
  <c r="BL50" i="6"/>
  <c r="BM50" i="6"/>
  <c r="BM54" i="6" s="1"/>
  <c r="BM64" i="6" s="1"/>
  <c r="BM78" i="6" s="1"/>
  <c r="BY74" i="6"/>
  <c r="BZ69" i="6" s="1"/>
  <c r="BY78" i="6"/>
  <c r="CB33" i="6"/>
  <c r="CB41" i="6" s="1"/>
  <c r="CB42" i="6"/>
  <c r="BZ78" i="6" l="1"/>
  <c r="BZ74" i="6"/>
  <c r="CA69" i="6" s="1"/>
  <c r="CC73" i="6"/>
  <c r="CC57" i="6"/>
  <c r="CC59" i="6"/>
  <c r="CC60" i="6" s="1"/>
  <c r="CD22" i="6"/>
  <c r="CE34" i="6" s="1"/>
  <c r="BL54" i="6"/>
  <c r="BL64" i="6" s="1"/>
  <c r="BL78" i="6" s="1"/>
  <c r="CB72" i="6"/>
  <c r="CB64" i="6"/>
  <c r="CB71" i="6"/>
  <c r="CB62" i="6"/>
  <c r="CB61" i="6" s="1"/>
  <c r="CC23" i="6"/>
  <c r="BN46" i="6"/>
  <c r="CB43" i="6"/>
  <c r="BQ32" i="6"/>
  <c r="BP31" i="6"/>
  <c r="BO38" i="6"/>
  <c r="BO48" i="6" s="1"/>
  <c r="BO37" i="6"/>
  <c r="BO47" i="6" s="1"/>
  <c r="BO44" i="6"/>
  <c r="BO46" i="6" s="1"/>
  <c r="CC33" i="6"/>
  <c r="CC41" i="6" s="1"/>
  <c r="CC42" i="6"/>
  <c r="CC43" i="6" l="1"/>
  <c r="BO50" i="6"/>
  <c r="BO54" i="6" s="1"/>
  <c r="BO64" i="6" s="1"/>
  <c r="BO78" i="6" s="1"/>
  <c r="BN50" i="6"/>
  <c r="CD73" i="6"/>
  <c r="CD57" i="6"/>
  <c r="CD59" i="6"/>
  <c r="CD60" i="6" s="1"/>
  <c r="CE22" i="6"/>
  <c r="CF34" i="6" s="1"/>
  <c r="BP37" i="6"/>
  <c r="BP47" i="6" s="1"/>
  <c r="BP38" i="6"/>
  <c r="BP48" i="6" s="1"/>
  <c r="BP44" i="6"/>
  <c r="CD33" i="6"/>
  <c r="CD41" i="6" s="1"/>
  <c r="CD42" i="6"/>
  <c r="BR32" i="6"/>
  <c r="BQ31" i="6"/>
  <c r="CC62" i="6"/>
  <c r="CC61" i="6" s="1"/>
  <c r="CC72" i="6"/>
  <c r="CC71" i="6"/>
  <c r="CC64" i="6"/>
  <c r="CD23" i="6"/>
  <c r="CA78" i="6"/>
  <c r="CA74" i="6"/>
  <c r="CB69" i="6" s="1"/>
  <c r="CD43" i="6" l="1"/>
  <c r="BR31" i="6"/>
  <c r="BS32" i="6"/>
  <c r="CD64" i="6"/>
  <c r="CD72" i="6"/>
  <c r="CD71" i="6"/>
  <c r="CD62" i="6"/>
  <c r="CD61" i="6" s="1"/>
  <c r="CE23" i="6"/>
  <c r="CB78" i="6"/>
  <c r="CB74" i="6"/>
  <c r="CC69" i="6" s="1"/>
  <c r="BN54" i="6"/>
  <c r="BN64" i="6" s="1"/>
  <c r="BN78" i="6" s="1"/>
  <c r="BP46" i="6"/>
  <c r="CE73" i="6"/>
  <c r="CE59" i="6"/>
  <c r="CE60" i="6" s="1"/>
  <c r="CE57" i="6"/>
  <c r="CF22" i="6"/>
  <c r="CG34" i="6" s="1"/>
  <c r="BQ37" i="6"/>
  <c r="BQ47" i="6" s="1"/>
  <c r="BQ38" i="6"/>
  <c r="BQ48" i="6" s="1"/>
  <c r="BQ44" i="6"/>
  <c r="BQ46" i="6" s="1"/>
  <c r="CE33" i="6"/>
  <c r="CE41" i="6" s="1"/>
  <c r="CE42" i="6"/>
  <c r="BQ50" i="6" l="1"/>
  <c r="BQ54" i="6" s="1"/>
  <c r="BQ64" i="6" s="1"/>
  <c r="BQ78" i="6" s="1"/>
  <c r="BP50" i="6"/>
  <c r="CE72" i="6"/>
  <c r="CE71" i="6"/>
  <c r="CE64" i="6"/>
  <c r="CE62" i="6"/>
  <c r="CE61" i="6" s="1"/>
  <c r="CF23" i="6"/>
  <c r="BS31" i="6"/>
  <c r="BT32" i="6"/>
  <c r="CF73" i="6"/>
  <c r="CF57" i="6"/>
  <c r="CF59" i="6"/>
  <c r="CF60" i="6" s="1"/>
  <c r="CG22" i="6"/>
  <c r="CF33" i="6"/>
  <c r="CF41" i="6" s="1"/>
  <c r="CF42" i="6"/>
  <c r="CE43" i="6"/>
  <c r="CC74" i="6"/>
  <c r="CD69" i="6" s="1"/>
  <c r="CC78" i="6"/>
  <c r="BR38" i="6"/>
  <c r="BR48" i="6" s="1"/>
  <c r="BR37" i="6"/>
  <c r="BR47" i="6" s="1"/>
  <c r="BR44" i="6"/>
  <c r="BR46" i="6" s="1"/>
  <c r="CF43" i="6" l="1"/>
  <c r="BR50" i="6"/>
  <c r="BR54" i="6" s="1"/>
  <c r="BR64" i="6" s="1"/>
  <c r="BR78" i="6" s="1"/>
  <c r="CG73" i="6"/>
  <c r="CG57" i="6"/>
  <c r="CG59" i="6"/>
  <c r="CG60" i="6" s="1"/>
  <c r="CF72" i="6"/>
  <c r="CF71" i="6"/>
  <c r="CF64" i="6"/>
  <c r="CF62" i="6"/>
  <c r="CF61" i="6" s="1"/>
  <c r="CG23" i="6"/>
  <c r="CD78" i="6"/>
  <c r="CD74" i="6"/>
  <c r="CE69" i="6" s="1"/>
  <c r="BV32" i="6"/>
  <c r="BT31" i="6"/>
  <c r="CG33" i="6"/>
  <c r="CG41" i="6" s="1"/>
  <c r="CG42" i="6"/>
  <c r="CH42" i="6" s="1"/>
  <c r="BS38" i="6"/>
  <c r="BS48" i="6" s="1"/>
  <c r="BS37" i="6"/>
  <c r="BS47" i="6" s="1"/>
  <c r="BS44" i="6"/>
  <c r="BS46" i="6" s="1"/>
  <c r="BP54" i="6"/>
  <c r="BP64" i="6" s="1"/>
  <c r="BP78" i="6" s="1"/>
  <c r="BS50" i="6" l="1"/>
  <c r="BS54" i="6" s="1"/>
  <c r="BS64" i="6" s="1"/>
  <c r="BS78" i="6" s="1"/>
  <c r="CE78" i="6"/>
  <c r="CE74" i="6"/>
  <c r="CF69" i="6" s="1"/>
  <c r="CG43" i="6"/>
  <c r="CH41" i="6"/>
  <c r="CG71" i="6"/>
  <c r="E71" i="6" s="1"/>
  <c r="CG62" i="6"/>
  <c r="CG61" i="6" s="1"/>
  <c r="CG72" i="6"/>
  <c r="E72" i="6" s="1"/>
  <c r="CG64" i="6"/>
  <c r="E73" i="6"/>
  <c r="E60" i="6"/>
  <c r="E70" i="6"/>
  <c r="E59" i="6"/>
  <c r="E57" i="6"/>
  <c r="E56" i="6"/>
  <c r="E52" i="6"/>
  <c r="BT38" i="6"/>
  <c r="BT48" i="6" s="1"/>
  <c r="BU48" i="6" s="1"/>
  <c r="BT37" i="6"/>
  <c r="BT47" i="6" s="1"/>
  <c r="BU47" i="6" s="1"/>
  <c r="BT44" i="6"/>
  <c r="BV31" i="6"/>
  <c r="BW32" i="6"/>
  <c r="BT46" i="6" l="1"/>
  <c r="BU44" i="6"/>
  <c r="BV38" i="6"/>
  <c r="BV48" i="6" s="1"/>
  <c r="BV37" i="6"/>
  <c r="BV47" i="6" s="1"/>
  <c r="BV44" i="6"/>
  <c r="CH43" i="6"/>
  <c r="E43" i="6" s="1"/>
  <c r="CF78" i="6"/>
  <c r="CF74" i="6"/>
  <c r="CG69" i="6" s="1"/>
  <c r="BX32" i="6"/>
  <c r="BW31" i="6"/>
  <c r="BY32" i="6" l="1"/>
  <c r="BX31" i="6"/>
  <c r="BV46" i="6"/>
  <c r="BW38" i="6"/>
  <c r="BW48" i="6" s="1"/>
  <c r="BW37" i="6"/>
  <c r="BW47" i="6" s="1"/>
  <c r="BW44" i="6"/>
  <c r="BW46" i="6" s="1"/>
  <c r="BT50" i="6"/>
  <c r="BU46" i="6"/>
  <c r="CG74" i="6"/>
  <c r="BW50" i="6" l="1"/>
  <c r="BW54" i="6" s="1"/>
  <c r="E76" i="6"/>
  <c r="CG78" i="6"/>
  <c r="BT54" i="6"/>
  <c r="BU50" i="6"/>
  <c r="BU54" i="6" s="1"/>
  <c r="BV50" i="6"/>
  <c r="BX38" i="6"/>
  <c r="BX48" i="6" s="1"/>
  <c r="BX37" i="6"/>
  <c r="BX47" i="6" s="1"/>
  <c r="BX44" i="6"/>
  <c r="BX46" i="6" s="1"/>
  <c r="BZ32" i="6"/>
  <c r="BY31" i="6"/>
  <c r="BX50" i="6" l="1"/>
  <c r="BX54" i="6" s="1"/>
  <c r="BY38" i="6"/>
  <c r="BY48" i="6" s="1"/>
  <c r="BY37" i="6"/>
  <c r="BY47" i="6" s="1"/>
  <c r="BY44" i="6"/>
  <c r="BY46" i="6" s="1"/>
  <c r="CA32" i="6"/>
  <c r="BZ31" i="6"/>
  <c r="BV54" i="6"/>
  <c r="BY50" i="6" l="1"/>
  <c r="BY54" i="6" s="1"/>
  <c r="BZ38" i="6"/>
  <c r="BZ48" i="6" s="1"/>
  <c r="BZ37" i="6"/>
  <c r="BZ47" i="6" s="1"/>
  <c r="BZ44" i="6"/>
  <c r="BZ46" i="6" s="1"/>
  <c r="CA31" i="6"/>
  <c r="CB32" i="6"/>
  <c r="BZ50" i="6" l="1"/>
  <c r="BZ54" i="6" s="1"/>
  <c r="CA38" i="6"/>
  <c r="CA48" i="6" s="1"/>
  <c r="CA37" i="6"/>
  <c r="CA47" i="6" s="1"/>
  <c r="CA44" i="6"/>
  <c r="CB31" i="6"/>
  <c r="CC32" i="6"/>
  <c r="CD32" i="6" l="1"/>
  <c r="CC31" i="6"/>
  <c r="CA46" i="6"/>
  <c r="CB38" i="6"/>
  <c r="CB48" i="6" s="1"/>
  <c r="CB37" i="6"/>
  <c r="CB47" i="6" s="1"/>
  <c r="CB44" i="6"/>
  <c r="CB46" i="6" s="1"/>
  <c r="CB50" i="6" l="1"/>
  <c r="CB54" i="6" s="1"/>
  <c r="CA50" i="6"/>
  <c r="CC38" i="6"/>
  <c r="CC48" i="6" s="1"/>
  <c r="CC37" i="6"/>
  <c r="CC47" i="6" s="1"/>
  <c r="CC44" i="6"/>
  <c r="CC46" i="6" s="1"/>
  <c r="CD31" i="6"/>
  <c r="CE32" i="6"/>
  <c r="CC50" i="6" l="1"/>
  <c r="CC54" i="6" s="1"/>
  <c r="CD38" i="6"/>
  <c r="CD48" i="6" s="1"/>
  <c r="CD37" i="6"/>
  <c r="CD47" i="6" s="1"/>
  <c r="CD44" i="6"/>
  <c r="CD46" i="6" s="1"/>
  <c r="CF32" i="6"/>
  <c r="CE31" i="6"/>
  <c r="CA54" i="6"/>
  <c r="CD50" i="6" l="1"/>
  <c r="CD54" i="6" s="1"/>
  <c r="CE37" i="6"/>
  <c r="CE47" i="6" s="1"/>
  <c r="CE38" i="6"/>
  <c r="CE48" i="6" s="1"/>
  <c r="CE44" i="6"/>
  <c r="CE46" i="6" s="1"/>
  <c r="CG32" i="6"/>
  <c r="CG31" i="6" s="1"/>
  <c r="CF31" i="6"/>
  <c r="CE50" i="6" l="1"/>
  <c r="CE54" i="6" s="1"/>
  <c r="CF37" i="6"/>
  <c r="CF47" i="6" s="1"/>
  <c r="CF38" i="6"/>
  <c r="CF48" i="6" s="1"/>
  <c r="CF44" i="6"/>
  <c r="CF46" i="6" s="1"/>
  <c r="CG37" i="6"/>
  <c r="CG47" i="6" s="1"/>
  <c r="CG38" i="6"/>
  <c r="CG48" i="6" s="1"/>
  <c r="CG44" i="6"/>
  <c r="CH48" i="6" l="1"/>
  <c r="E48" i="6" s="1"/>
  <c r="CG46" i="6"/>
  <c r="CH44" i="6"/>
  <c r="E44" i="6" s="1"/>
  <c r="CH47" i="6"/>
  <c r="E47" i="6" s="1"/>
  <c r="CF50" i="6"/>
  <c r="CF54" i="6" l="1"/>
  <c r="CG50" i="6"/>
  <c r="CG54" i="6" s="1"/>
  <c r="CH46" i="6"/>
  <c r="E46" i="6" s="1"/>
  <c r="BT62" i="6" l="1"/>
  <c r="BT61" i="6" s="1"/>
  <c r="CH50" i="6"/>
  <c r="E50" i="6" s="1"/>
  <c r="CH54" i="6"/>
  <c r="E62" i="6" l="1"/>
  <c r="E54" i="6"/>
  <c r="E61" i="6"/>
  <c r="BT64" i="6"/>
  <c r="G66" i="6" s="1"/>
  <c r="G65" i="6" l="1" a="1"/>
  <c r="G65" i="6" s="1"/>
  <c r="BT78" i="6"/>
  <c r="E78" i="6"/>
  <c r="E64" i="6"/>
  <c r="G79" i="6" l="1" a="1"/>
  <c r="G79" i="6" s="1"/>
  <c r="G8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Elisa George</author>
  </authors>
  <commentList>
    <comment ref="D13" authorId="0" shapeId="0" xr:uid="{8C1870D0-D570-4EDF-AF14-6B4FBBFC5837}">
      <text>
        <r>
          <rPr>
            <b/>
            <sz val="9"/>
            <color indexed="81"/>
            <rFont val="Tahoma"/>
            <family val="2"/>
          </rPr>
          <t>Elisa George:</t>
        </r>
        <r>
          <rPr>
            <sz val="9"/>
            <color indexed="81"/>
            <rFont val="Tahoma"/>
            <family val="2"/>
          </rPr>
          <t xml:space="preserve">
Very Important To determine the sale price of property</t>
        </r>
      </text>
    </comment>
    <comment ref="D65" authorId="0" shapeId="0" xr:uid="{0BBFE697-D702-4FB1-B820-6AC7D1922E69}">
      <text>
        <r>
          <rPr>
            <b/>
            <sz val="9"/>
            <color indexed="81"/>
            <rFont val="Tahoma"/>
            <family val="2"/>
          </rPr>
          <t>Elisa George:</t>
        </r>
        <r>
          <rPr>
            <sz val="9"/>
            <color indexed="81"/>
            <rFont val="Tahoma"/>
            <family val="2"/>
          </rPr>
          <t xml:space="preserve">
(Internal Rate Of Return)</t>
        </r>
      </text>
    </comment>
    <comment ref="G65" authorId="0" shapeId="0" xr:uid="{45EFCC35-4586-4885-A938-7C8F5FA1E880}">
      <text>
        <r>
          <rPr>
            <b/>
            <sz val="9"/>
            <color indexed="81"/>
            <rFont val="Tahoma"/>
            <family val="2"/>
          </rPr>
          <t>Elisa George:</t>
        </r>
        <r>
          <rPr>
            <sz val="12"/>
            <color indexed="81"/>
            <rFont val="Tahoma"/>
            <family val="2"/>
          </rPr>
          <t xml:space="preserve">
la funcion filtrar crea rangos con celdas que no son vacias.Para el calculo de la tasa de retorno no se deben contEmplar celdas vacias y como hay meses mezclados con anos se debe aplicar la formula FILTRAR.
The filter function creates ranges with cells that are not empty. Empty cells should not be included when calculating the rate of return, and since months are mixed with years, the FILTER formula should be applied.</t>
        </r>
      </text>
    </comment>
    <comment ref="D66" authorId="0" shapeId="0" xr:uid="{4A0230A4-FD88-4A56-90AE-D07A45DCC980}">
      <text>
        <r>
          <rPr>
            <b/>
            <sz val="9"/>
            <color indexed="81"/>
            <rFont val="Tahoma"/>
            <family val="2"/>
          </rPr>
          <t>Elisa George:</t>
        </r>
        <r>
          <rPr>
            <sz val="9"/>
            <color indexed="81"/>
            <rFont val="Tahoma"/>
            <family val="2"/>
          </rPr>
          <t xml:space="preserve">
 (Equity Multiple)</t>
        </r>
      </text>
    </comment>
    <comment ref="D71" authorId="0" shapeId="0" xr:uid="{D846202F-1953-482D-B557-40C3A1F6A850}">
      <text>
        <r>
          <rPr>
            <b/>
            <sz val="9"/>
            <color indexed="81"/>
            <rFont val="Tahoma"/>
            <family val="2"/>
          </rPr>
          <t>Elisa George:</t>
        </r>
        <r>
          <rPr>
            <sz val="9"/>
            <color indexed="81"/>
            <rFont val="Tahoma"/>
            <family val="2"/>
          </rPr>
          <t xml:space="preserve">
Note the difference between the debt term and the amortization period (the time over which the amount of the loan's periodic payments is calculated; at the end of the term, the borrower must refinance or pay off the remaining balance)</t>
        </r>
      </text>
    </comment>
    <comment ref="D72" authorId="0" shapeId="0" xr:uid="{7EE753CA-243F-496F-BD11-9479D6A02ECF}">
      <text>
        <r>
          <rPr>
            <b/>
            <sz val="9"/>
            <color indexed="81"/>
            <rFont val="Tahoma"/>
            <family val="2"/>
          </rPr>
          <t>Elisa George:</t>
        </r>
        <r>
          <rPr>
            <sz val="9"/>
            <color indexed="81"/>
            <rFont val="Tahoma"/>
            <family val="2"/>
          </rPr>
          <t xml:space="preserve">
Elisa George:
Note the difference between the debt term and the amortization period (the time over which the amount of the loan's periodic payments is calculated; at the end of the term, the borrower must refinance or pay off the remaining balance)</t>
        </r>
      </text>
    </comment>
    <comment ref="G79" authorId="0" shapeId="0" xr:uid="{D1598EFF-CDB9-4062-B2B4-7554704A14CD}">
      <text>
        <r>
          <rPr>
            <b/>
            <sz val="9"/>
            <color indexed="81"/>
            <rFont val="Tahoma"/>
            <family val="2"/>
          </rPr>
          <t>Elisa George:</t>
        </r>
        <r>
          <rPr>
            <sz val="12"/>
            <color indexed="81"/>
            <rFont val="Tahoma"/>
            <family val="2"/>
          </rPr>
          <t xml:space="preserve">
la funcion filtrar crea rangos con celdas que no son vacias.Para el calculo de la tasa de retorno no se deben contEmplar celdas vacias y como hay meses mezclados con anos se debe aplicar la formula FILTRAR.
The filter function creates ranges with cells that are not empty. Empty cells should not be included when calculating the rate of return, and since months are mixed with years, the FILTER formula should be applied.</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<sst xmlns="http://schemas.openxmlformats.org/spreadsheetml/2006/main" count="489" uniqueCount="138">
  <si>
    <t>% Occupancy</t>
  </si>
  <si>
    <t>Occupied Units</t>
  </si>
  <si>
    <t>Total Units</t>
  </si>
  <si>
    <t xml:space="preserve">Regular units </t>
  </si>
  <si>
    <t># Regular Units</t>
  </si>
  <si>
    <t># Renovated Units</t>
  </si>
  <si>
    <t>Stabilized (After Renovation)</t>
  </si>
  <si>
    <t>Renovated Complete</t>
  </si>
  <si>
    <t>Unit growth per month</t>
  </si>
  <si>
    <t>First Renovation</t>
  </si>
  <si>
    <t>Regular units income</t>
  </si>
  <si>
    <t>Renovated units income</t>
  </si>
  <si>
    <t>TOTAL</t>
  </si>
  <si>
    <t>Vacancy</t>
  </si>
  <si>
    <t>ANNUAL GROWT RATE:</t>
  </si>
  <si>
    <t>Parking Space</t>
  </si>
  <si>
    <t>Storage % Units</t>
  </si>
  <si>
    <t>Storage units</t>
  </si>
  <si>
    <t>Real Rental Income</t>
  </si>
  <si>
    <t>Real Parking Income</t>
  </si>
  <si>
    <t>Parking % Units Stabilized</t>
  </si>
  <si>
    <t>Real Storage Income</t>
  </si>
  <si>
    <t>QUANTITY</t>
  </si>
  <si>
    <t># Space Parking</t>
  </si>
  <si>
    <t># Space Storage</t>
  </si>
  <si>
    <t>Year 2</t>
  </si>
  <si>
    <t>Year 3</t>
  </si>
  <si>
    <t>Year 4</t>
  </si>
  <si>
    <t>Year 5</t>
  </si>
  <si>
    <t>Year 6</t>
  </si>
  <si>
    <t>OPERATING EXPENSES</t>
  </si>
  <si>
    <t>Amount (Year 0)</t>
  </si>
  <si>
    <t>Purchase Price</t>
  </si>
  <si>
    <t>Sale Price</t>
  </si>
  <si>
    <t>Sale Cost</t>
  </si>
  <si>
    <t>PURCHASE PRICE</t>
  </si>
  <si>
    <t>Price of Regular units</t>
  </si>
  <si>
    <t>Price of renovated units</t>
  </si>
  <si>
    <t>PRICE</t>
  </si>
  <si>
    <t>PRICE X QUANTITY</t>
  </si>
  <si>
    <t>Gross Rental Income (100% Occupancy)</t>
  </si>
  <si>
    <t>Price of Parking Space</t>
  </si>
  <si>
    <t>Price of Storage Units</t>
  </si>
  <si>
    <t>GROSS OPERATING INCOME</t>
  </si>
  <si>
    <t>NET OPERATING INCOME (NOI)</t>
  </si>
  <si>
    <t>CAPITAL EXPENDITURE</t>
  </si>
  <si>
    <t>RENOVATION EXPENSES</t>
  </si>
  <si>
    <t>Closing Costs</t>
  </si>
  <si>
    <t>Sale Date</t>
  </si>
  <si>
    <t>Sale Cap Rate</t>
  </si>
  <si>
    <t>Unlevered CashFlow</t>
  </si>
  <si>
    <t>Annual interest rate</t>
  </si>
  <si>
    <t>Annual</t>
  </si>
  <si>
    <t>Monthly interest rate</t>
  </si>
  <si>
    <t>Monthly</t>
  </si>
  <si>
    <t>(30/360)</t>
  </si>
  <si>
    <t>Loan Term</t>
  </si>
  <si>
    <t>Loan Amount</t>
  </si>
  <si>
    <r>
      <t xml:space="preserve">CAPITAL + INTERESTS </t>
    </r>
    <r>
      <rPr>
        <b/>
        <sz val="16.2"/>
        <color rgb="FFFF0000"/>
        <rFont val="Tahoma"/>
        <family val="2"/>
      </rPr>
      <t>( CALCULATION METHOD 30/360)</t>
    </r>
  </si>
  <si>
    <t>Units</t>
  </si>
  <si>
    <t>Month</t>
  </si>
  <si>
    <t>Payment
( I + A)</t>
  </si>
  <si>
    <t>Interests</t>
  </si>
  <si>
    <t>Capital</t>
  </si>
  <si>
    <t>Interests + Capital</t>
  </si>
  <si>
    <t>Capital Amortization</t>
  </si>
  <si>
    <t>Lotes</t>
  </si>
  <si>
    <t>I + C</t>
  </si>
  <si>
    <t>Interés</t>
  </si>
  <si>
    <t>year 1</t>
  </si>
  <si>
    <t>year2</t>
  </si>
  <si>
    <t>year3</t>
  </si>
  <si>
    <t>year4</t>
  </si>
  <si>
    <t>year5</t>
  </si>
  <si>
    <t>year6</t>
  </si>
  <si>
    <t>year7</t>
  </si>
  <si>
    <t>year8</t>
  </si>
  <si>
    <t>year9</t>
  </si>
  <si>
    <t>year 10</t>
  </si>
  <si>
    <t>year 11</t>
  </si>
  <si>
    <t>year 12</t>
  </si>
  <si>
    <t>year13</t>
  </si>
  <si>
    <t>year14</t>
  </si>
  <si>
    <t>year15</t>
  </si>
  <si>
    <t>year16</t>
  </si>
  <si>
    <t>year17</t>
  </si>
  <si>
    <t>year18</t>
  </si>
  <si>
    <t>year19</t>
  </si>
  <si>
    <t>year20</t>
  </si>
  <si>
    <t>year21</t>
  </si>
  <si>
    <t>year22</t>
  </si>
  <si>
    <t>year23</t>
  </si>
  <si>
    <t>year24</t>
  </si>
  <si>
    <t>year25</t>
  </si>
  <si>
    <t>year26</t>
  </si>
  <si>
    <t>year27</t>
  </si>
  <si>
    <t>year28</t>
  </si>
  <si>
    <t>year29</t>
  </si>
  <si>
    <t>year30</t>
  </si>
  <si>
    <t>year31</t>
  </si>
  <si>
    <t>YEAR</t>
  </si>
  <si>
    <t>ASSUMPTIONS</t>
  </si>
  <si>
    <t>Beginning Balance</t>
  </si>
  <si>
    <t xml:space="preserve">    Loan Draws</t>
  </si>
  <si>
    <t xml:space="preserve">    Interest Payment</t>
  </si>
  <si>
    <t xml:space="preserve">    Principal Payment</t>
  </si>
  <si>
    <t xml:space="preserve">    Loan Repayment</t>
  </si>
  <si>
    <t>Ending Balance</t>
  </si>
  <si>
    <t>Loan Fees</t>
  </si>
  <si>
    <t>Levered CashFlow</t>
  </si>
  <si>
    <t>Purchase  Date</t>
  </si>
  <si>
    <t>Months</t>
  </si>
  <si>
    <t>Term (years)</t>
  </si>
  <si>
    <t>Amount ($)</t>
  </si>
  <si>
    <t>Rate % (Annual)</t>
  </si>
  <si>
    <r>
      <t xml:space="preserve">Storage units </t>
    </r>
    <r>
      <rPr>
        <b/>
        <sz val="11"/>
        <color theme="1"/>
        <rFont val="Aptos Narrow"/>
        <family val="2"/>
      </rPr>
      <t>price</t>
    </r>
  </si>
  <si>
    <r>
      <t xml:space="preserve">Parking Space </t>
    </r>
    <r>
      <rPr>
        <b/>
        <sz val="11"/>
        <color theme="1"/>
        <rFont val="Aptos Narrow"/>
        <family val="2"/>
      </rPr>
      <t>price</t>
    </r>
  </si>
  <si>
    <r>
      <t xml:space="preserve">Regular units </t>
    </r>
    <r>
      <rPr>
        <b/>
        <sz val="11"/>
        <color theme="1"/>
        <rFont val="Aptos Narrow"/>
        <family val="2"/>
      </rPr>
      <t>price</t>
    </r>
  </si>
  <si>
    <r>
      <t>Renovated units</t>
    </r>
    <r>
      <rPr>
        <b/>
        <sz val="11"/>
        <color theme="1"/>
        <rFont val="Aptos Narrow"/>
        <family val="2"/>
      </rPr>
      <t xml:space="preserve"> price</t>
    </r>
  </si>
  <si>
    <t xml:space="preserve">QUANTITY </t>
  </si>
  <si>
    <t xml:space="preserve">OCCUPANCY </t>
  </si>
  <si>
    <t xml:space="preserve">DEBT </t>
  </si>
  <si>
    <t xml:space="preserve">Unlevered IRR </t>
  </si>
  <si>
    <t xml:space="preserve">Unlevered EM </t>
  </si>
  <si>
    <t xml:space="preserve">Levered IRR </t>
  </si>
  <si>
    <t>Levered EM</t>
  </si>
  <si>
    <r>
      <t>DEBT</t>
    </r>
    <r>
      <rPr>
        <sz val="12"/>
        <color theme="0"/>
        <rFont val="Aptos Narrow"/>
        <family val="2"/>
        <scheme val="minor"/>
      </rPr>
      <t xml:space="preserve"> </t>
    </r>
    <r>
      <rPr>
        <sz val="12"/>
        <color theme="0"/>
        <rFont val="Aptos Narrow"/>
        <family val="2"/>
      </rPr>
      <t>Assumptions</t>
    </r>
  </si>
  <si>
    <t>Renovation P/Month</t>
  </si>
  <si>
    <r>
      <t xml:space="preserve">PRICE </t>
    </r>
    <r>
      <rPr>
        <b/>
        <sz val="12"/>
        <color theme="0"/>
        <rFont val="Aptos Narrow"/>
        <family val="2"/>
      </rPr>
      <t>Assumptions</t>
    </r>
  </si>
  <si>
    <r>
      <t xml:space="preserve">QUANTITY &amp; OCCUPANCY </t>
    </r>
    <r>
      <rPr>
        <b/>
        <sz val="12"/>
        <color theme="0"/>
        <rFont val="Aptos Narrow"/>
        <family val="2"/>
      </rPr>
      <t>Assumptions</t>
    </r>
  </si>
  <si>
    <t>Purchase Cost</t>
  </si>
  <si>
    <t>OTHER</t>
  </si>
  <si>
    <t>Capital E. Assumptions</t>
  </si>
  <si>
    <t>Operating Assumptions</t>
  </si>
  <si>
    <r>
      <t xml:space="preserve">PURCHASE
</t>
    </r>
    <r>
      <rPr>
        <b/>
        <sz val="15"/>
        <color theme="0"/>
        <rFont val="Aptos Narrow"/>
        <family val="2"/>
      </rPr>
      <t>Assumptions</t>
    </r>
  </si>
  <si>
    <t>REAL STATE
(FINANCIAL MODEL)</t>
  </si>
  <si>
    <r>
      <t xml:space="preserve">REAL STATE GENERAL ASSUMPTIONS
</t>
    </r>
    <r>
      <rPr>
        <sz val="16"/>
        <rFont val="Aptos Narrow"/>
        <family val="2"/>
      </rPr>
      <t>Note: By introducing any change  ​​in blue cells, the overall behavior of the model is modified.</t>
    </r>
  </si>
  <si>
    <r>
      <t>Amortization</t>
    </r>
    <r>
      <rPr>
        <sz val="11"/>
        <color theme="1"/>
        <rFont val="Aptos Narrow"/>
        <family val="2"/>
      </rPr>
      <t>(years)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</si>
</sst>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quot;Month&quot;\ 0"/>
    <numFmt numFmtId="165" formatCode="&quot;Year&quot;\ 0"/>
    <numFmt numFmtId="166" formatCode="_(* #,##0_);_(* \(#,##0\);_(* &quot;-&quot;??_);_(@_)"/>
    <numFmt numFmtId="167" formatCode="_(&quot;$&quot;* #,##0_);_(&quot;$&quot;* \(#,##0\);_(&quot;$&quot;* &quot;-&quot;??_);_(@_)"/>
    <numFmt numFmtId="168" formatCode="&quot;Year&quot;\ \1"/>
    <numFmt numFmtId="169" formatCode="&quot;Year&quot;\ \2"/>
    <numFmt numFmtId="170" formatCode="&quot;Year&quot;\ \3"/>
    <numFmt numFmtId="171" formatCode="&quot;Year&quot;\ \4"/>
    <numFmt numFmtId="172" formatCode="&quot;Year&quot;\ \5"/>
    <numFmt numFmtId="173" formatCode="&quot;Year&quot;\ \6"/>
    <numFmt numFmtId="174" formatCode="&quot;$&quot;#,##0"/>
    <numFmt numFmtId="175" formatCode="_(* #,##0.0_);_(* \(#,##0.0\);_(* &quot;-&quot;??_);_(@_)"/>
    <numFmt numFmtId="176" formatCode="_-* #,##0.00_-;\-* #,##0.00_-;_-* &quot;-&quot;??_-;_-@_-"/>
    <numFmt numFmtId="177" formatCode="_-* #,##0_-;\-* #,##0_-;_-* &quot;-&quot;??_-;_-@_-"/>
    <numFmt numFmtId="178" formatCode="0.0000%"/>
    <numFmt numFmtId="179" formatCode="0.000%"/>
    <numFmt numFmtId="180" formatCode="#,##0;[Red]\(#,##0\)"/>
    <numFmt numFmtId="181" formatCode="#,##0_ ;\-#,##0\ "/>
    <numFmt numFmtId="182" formatCode="0.000000000%"/>
    <numFmt numFmtId="183" formatCode="_(* #,##0.00000000_);_(* \(#,##0.00000000\);_(* &quot;-&quot;????????_);_(@_)"/>
  </numFmts>
  <fonts count="41" x14ac:knownFonts="1">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b/>
      <sz val="14"/>
      <color theme="0"/>
      <name val="Aptos Narrow"/>
      <family val="2"/>
      <scheme val="minor"/>
    </font>
    <font>
      <sz val="9"/>
      <color theme="1"/>
      <name val="Aptos Narrow"/>
      <family val="2"/>
      <scheme val="minor"/>
    </font>
    <font>
      <b/>
      <sz val="12"/>
      <color theme="1"/>
      <name val="Aptos Narrow"/>
      <family val="2"/>
      <scheme val="minor"/>
    </font>
    <font>
      <b/>
      <sz val="9"/>
      <color theme="1"/>
      <name val="Aptos Narrow"/>
      <family val="2"/>
      <scheme val="minor"/>
    </font>
    <font>
      <sz val="9"/>
      <color indexed="81"/>
      <name val="Tahoma"/>
      <family val="2"/>
    </font>
    <font>
      <b/>
      <sz val="9"/>
      <color indexed="81"/>
      <name val="Tahoma"/>
      <family val="2"/>
    </font>
    <font>
      <sz val="15"/>
      <color theme="1"/>
      <name val="Aptos Narrow"/>
      <family val="2"/>
      <scheme val="minor"/>
    </font>
    <font>
      <b/>
      <sz val="15"/>
      <color theme="1"/>
      <name val="Aptos Narrow"/>
      <family val="2"/>
      <scheme val="minor"/>
    </font>
    <font>
      <sz val="12"/>
      <color theme="1"/>
      <name val="Aptos Narrow"/>
      <family val="2"/>
      <scheme val="minor"/>
    </font>
    <font>
      <b/>
      <sz val="25"/>
      <color theme="1"/>
      <name val="Aptos Narrow"/>
      <family val="2"/>
      <scheme val="minor"/>
    </font>
    <font>
      <sz val="10"/>
      <color theme="1"/>
      <name val="Arial"/>
      <family val="2"/>
    </font>
    <font>
      <b/>
      <sz val="10"/>
      <color theme="1"/>
      <name val="Arial"/>
      <family val="2"/>
    </font>
    <font>
      <b/>
      <sz val="10"/>
      <name val="Tahoma"/>
      <family val="2"/>
    </font>
    <font>
      <b/>
      <sz val="18"/>
      <name val="Tahoma"/>
      <family val="2"/>
    </font>
    <font>
      <b/>
      <sz val="16.2"/>
      <color rgb="FFFF0000"/>
      <name val="Tahoma"/>
      <family val="2"/>
    </font>
    <font>
      <b/>
      <sz val="12"/>
      <color theme="1"/>
      <name val="Arial"/>
      <family val="2"/>
    </font>
    <font>
      <b/>
      <sz val="10"/>
      <name val="Arial"/>
      <family val="2"/>
    </font>
    <font>
      <b/>
      <sz val="25"/>
      <color theme="1"/>
      <name val="Arial"/>
      <family val="2"/>
    </font>
    <font>
      <sz val="12"/>
      <color rgb="FFFF0000"/>
      <name val="Aptos Narrow"/>
      <family val="2"/>
      <scheme val="minor"/>
    </font>
    <font>
      <b/>
      <sz val="11"/>
      <color theme="1"/>
      <name val="Aptos Narrow"/>
      <family val="2"/>
    </font>
    <font>
      <b/>
      <sz val="12"/>
      <color theme="0"/>
      <name val="Aptos Narrow"/>
      <family val="2"/>
    </font>
    <font>
      <b/>
      <sz val="12"/>
      <color theme="0"/>
      <name val="Aptos Narrow"/>
      <family val="2"/>
      <scheme val="minor"/>
    </font>
    <font>
      <b/>
      <sz val="13"/>
      <color theme="0"/>
      <name val="Aptos Narrow"/>
      <family val="2"/>
      <scheme val="minor"/>
    </font>
    <font>
      <sz val="25"/>
      <color theme="0"/>
      <name val="Aptos Narrow"/>
      <family val="2"/>
      <scheme val="minor"/>
    </font>
    <font>
      <sz val="12"/>
      <color theme="0"/>
      <name val="Aptos Narrow"/>
      <family val="2"/>
      <scheme val="minor"/>
    </font>
    <font>
      <sz val="12"/>
      <color theme="0"/>
      <name val="Aptos Narrow"/>
      <family val="2"/>
    </font>
    <font>
      <sz val="15"/>
      <color theme="0"/>
      <name val="Aptos Narrow"/>
      <family val="2"/>
      <scheme val="minor"/>
    </font>
    <font>
      <sz val="12"/>
      <name val="Aptos Narrow"/>
      <family val="2"/>
      <scheme val="minor"/>
    </font>
    <font>
      <b/>
      <sz val="25"/>
      <name val="Aptos Narrow"/>
      <family val="2"/>
      <scheme val="minor"/>
    </font>
    <font>
      <sz val="16"/>
      <name val="Aptos Narrow"/>
      <family val="2"/>
    </font>
    <font>
      <b/>
      <sz val="15"/>
      <color theme="0"/>
      <name val="Aptos Narrow"/>
      <family val="2"/>
      <scheme val="minor"/>
    </font>
    <font>
      <b/>
      <sz val="15"/>
      <color theme="0"/>
      <name val="Aptos Narrow"/>
      <family val="2"/>
    </font>
    <font>
      <sz val="11"/>
      <color rgb="FF001D35"/>
      <name val="Courier New"/>
      <family val="3"/>
    </font>
    <font>
      <sz val="12"/>
      <color rgb="FF545D7E"/>
      <name val="Courier New"/>
      <family val="3"/>
    </font>
    <font>
      <sz val="12"/>
      <color indexed="81"/>
      <name val="Tahoma"/>
      <family val="2"/>
    </font>
    <font>
      <sz val="11"/>
      <color rgb="FFFF0000"/>
      <name val="Aptos Narrow"/>
      <family val="2"/>
      <scheme val="minor"/>
    </font>
    <font>
      <sz val="11"/>
      <color theme="1"/>
      <name val="Aptos Narrow"/>
      <family val="2"/>
    </font>
  </fonts>
  <fills count="11">
    <fill>
      <patternFill patternType="none"/>
    </fill>
    <fill>
      <patternFill patternType="gray125"/>
    </fill>
    <fill>
      <patternFill patternType="solid">
        <fgColor theme="0" tint="-0.14999847407452621"/>
        <bgColor indexed="64"/>
      </patternFill>
    </fill>
    <fill>
      <patternFill patternType="solid">
        <fgColor theme="2"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bgColor indexed="64"/>
      </patternFill>
    </fill>
    <fill>
      <patternFill patternType="solid">
        <fgColor rgb="FFC0E6F5"/>
        <bgColor indexed="64"/>
      </patternFill>
    </fill>
    <fill>
      <patternFill patternType="solid">
        <fgColor theme="1" tint="0.34998626667073579"/>
        <bgColor indexed="64"/>
      </patternFill>
    </fill>
    <fill>
      <patternFill patternType="solid">
        <fgColor theme="4" tint="0.79998168889431442"/>
        <bgColor indexed="64"/>
      </patternFill>
    </fill>
  </fills>
  <borders count="41">
    <border>
      <left/>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bottom style="medium">
        <color indexed="64"/>
      </bottom>
      <diagonal/>
    </border>
    <border>
      <left/>
      <right/>
      <top/>
      <bottom style="medium">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hair">
        <color theme="0" tint="-0.34998626667073579"/>
      </right>
      <top style="thin">
        <color theme="0"/>
      </top>
      <bottom/>
      <diagonal/>
    </border>
    <border>
      <left/>
      <right style="thin">
        <color theme="0"/>
      </right>
      <top/>
      <bottom/>
      <diagonal/>
    </border>
    <border>
      <left style="medium">
        <color auto="1"/>
      </left>
      <right style="medium">
        <color auto="1"/>
      </right>
      <top style="medium">
        <color auto="1"/>
      </top>
      <bottom/>
      <diagonal/>
    </border>
    <border>
      <left/>
      <right style="thin">
        <color theme="0"/>
      </right>
      <top style="thin">
        <color theme="0"/>
      </top>
      <bottom style="thin">
        <color theme="0"/>
      </bottom>
      <diagonal/>
    </border>
    <border>
      <left/>
      <right style="hair">
        <color theme="0" tint="-0.34998626667073579"/>
      </right>
      <top/>
      <bottom/>
      <diagonal/>
    </border>
    <border>
      <left style="thin">
        <color theme="0"/>
      </left>
      <right/>
      <top style="thin">
        <color theme="0"/>
      </top>
      <bottom style="thin">
        <color theme="0"/>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thin">
        <color theme="0"/>
      </right>
      <top/>
      <bottom style="thin">
        <color theme="0"/>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thin">
        <color theme="0"/>
      </bottom>
      <diagonal/>
    </border>
    <border>
      <left style="medium">
        <color auto="1"/>
      </left>
      <right style="medium">
        <color auto="1"/>
      </right>
      <top/>
      <bottom style="thin">
        <color theme="0"/>
      </bottom>
      <diagonal/>
    </border>
    <border>
      <left style="medium">
        <color auto="1"/>
      </left>
      <right style="medium">
        <color auto="1"/>
      </right>
      <top style="thin">
        <color theme="0"/>
      </top>
      <bottom style="thin">
        <color theme="0"/>
      </bottom>
      <diagonal/>
    </border>
    <border>
      <left style="medium">
        <color auto="1"/>
      </left>
      <right/>
      <top style="thin">
        <color theme="0"/>
      </top>
      <bottom style="thin">
        <color theme="0"/>
      </bottom>
      <diagonal/>
    </border>
    <border>
      <left/>
      <right/>
      <top style="thin">
        <color theme="0"/>
      </top>
      <bottom style="thin">
        <color theme="0"/>
      </bottom>
      <diagonal/>
    </border>
    <border>
      <left/>
      <right style="hair">
        <color theme="0" tint="-0.34998626667073579"/>
      </right>
      <top style="thin">
        <color theme="0"/>
      </top>
      <bottom style="thin">
        <color theme="0"/>
      </bottom>
      <diagonal/>
    </border>
    <border>
      <left style="medium">
        <color indexed="64"/>
      </left>
      <right style="medium">
        <color indexed="64"/>
      </right>
      <top style="thin">
        <color theme="0"/>
      </top>
      <bottom style="medium">
        <color indexed="64"/>
      </bottom>
      <diagonal/>
    </border>
    <border>
      <left/>
      <right style="dashDot">
        <color indexed="64"/>
      </right>
      <top/>
      <bottom/>
      <diagonal/>
    </border>
    <border>
      <left/>
      <right style="dashDot">
        <color indexed="64"/>
      </right>
      <top style="medium">
        <color indexed="64"/>
      </top>
      <bottom/>
      <diagonal/>
    </border>
    <border>
      <left/>
      <right style="dashDot">
        <color indexed="64"/>
      </right>
      <top/>
      <bottom style="medium">
        <color indexed="64"/>
      </bottom>
      <diagonal/>
    </border>
    <border>
      <left/>
      <right style="dashDot">
        <color indexed="64"/>
      </right>
      <top style="thin">
        <color indexed="64"/>
      </top>
      <bottom style="double">
        <color indexed="64"/>
      </bottom>
      <diagonal/>
    </border>
    <border>
      <left style="dashDot">
        <color indexed="64"/>
      </left>
      <right style="dashDot">
        <color indexed="64"/>
      </right>
      <top/>
      <bottom/>
      <diagonal/>
    </border>
    <border>
      <left/>
      <right style="hair">
        <color indexed="64"/>
      </right>
      <top/>
      <bottom/>
      <diagonal/>
    </border>
    <border>
      <left/>
      <right style="hair">
        <color indexed="64"/>
      </right>
      <top style="hair">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9" fontId="12" fillId="0" borderId="0" applyFont="0" applyFill="0" applyBorder="0" applyAlignment="0" applyProtection="0"/>
    <xf numFmtId="176" fontId="12" fillId="0" borderId="0" applyFont="0" applyFill="0" applyBorder="0" applyAlignment="0" applyProtection="0"/>
  </cellStyleXfs>
  <cellXfs count="330">
    <xf numFmtId="0" fontId="0" fillId="0" borderId="0" xfId="0"/>
    <xf numFmtId="14" fontId="0" fillId="0" borderId="0" xfId="0" applyNumberFormat="1"/>
    <xf numFmtId="0" fontId="2" fillId="0" borderId="0" xfId="0" applyFont="1"/>
    <xf numFmtId="166" fontId="0" fillId="0" borderId="0" xfId="1" applyNumberFormat="1" applyFont="1"/>
    <xf numFmtId="0" fontId="2" fillId="0" borderId="0" xfId="0" applyFont="1" applyAlignment="1">
      <alignment horizontal="center"/>
    </xf>
    <xf numFmtId="167" fontId="0" fillId="0" borderId="0" xfId="2" applyNumberFormat="1" applyFont="1"/>
    <xf numFmtId="0" fontId="0" fillId="4" borderId="0" xfId="0" applyFill="1"/>
    <xf numFmtId="9" fontId="0" fillId="4" borderId="0" xfId="0" applyNumberFormat="1" applyFill="1"/>
    <xf numFmtId="167" fontId="0" fillId="0" borderId="0" xfId="0" applyNumberFormat="1"/>
    <xf numFmtId="168" fontId="0" fillId="0" borderId="0" xfId="0" applyNumberFormat="1"/>
    <xf numFmtId="165" fontId="0" fillId="0" borderId="0" xfId="0" applyNumberFormat="1" applyAlignment="1">
      <alignment horizontal="center"/>
    </xf>
    <xf numFmtId="168" fontId="0" fillId="0" borderId="0" xfId="0" applyNumberFormat="1" applyAlignment="1">
      <alignment horizontal="center"/>
    </xf>
    <xf numFmtId="169" fontId="0" fillId="0" borderId="0" xfId="0" applyNumberFormat="1" applyAlignment="1">
      <alignment horizontal="center"/>
    </xf>
    <xf numFmtId="165" fontId="0" fillId="4" borderId="0" xfId="0" applyNumberFormat="1" applyFill="1" applyAlignment="1">
      <alignment horizontal="center"/>
    </xf>
    <xf numFmtId="14" fontId="0" fillId="4" borderId="0" xfId="0" applyNumberFormat="1" applyFill="1"/>
    <xf numFmtId="43" fontId="0" fillId="0" borderId="0" xfId="1" applyFont="1"/>
    <xf numFmtId="166" fontId="0" fillId="0" borderId="0" xfId="0" applyNumberFormat="1"/>
    <xf numFmtId="170" fontId="0" fillId="0" borderId="0" xfId="0" applyNumberFormat="1" applyAlignment="1">
      <alignment horizontal="center"/>
    </xf>
    <xf numFmtId="171" fontId="0" fillId="0" borderId="0" xfId="0" applyNumberFormat="1" applyAlignment="1">
      <alignment horizontal="center"/>
    </xf>
    <xf numFmtId="172" fontId="0" fillId="0" borderId="0" xfId="0" applyNumberFormat="1" applyAlignment="1">
      <alignment horizontal="center"/>
    </xf>
    <xf numFmtId="0" fontId="2" fillId="5" borderId="0" xfId="0" applyFont="1" applyFill="1"/>
    <xf numFmtId="0" fontId="0" fillId="5" borderId="0" xfId="0" applyFill="1"/>
    <xf numFmtId="9" fontId="0" fillId="5" borderId="0" xfId="0" applyNumberFormat="1" applyFill="1" applyAlignment="1">
      <alignment horizontal="center"/>
    </xf>
    <xf numFmtId="9" fontId="0" fillId="5" borderId="0" xfId="3" applyFont="1" applyFill="1" applyAlignment="1">
      <alignment horizontal="center"/>
    </xf>
    <xf numFmtId="0" fontId="0" fillId="5" borderId="0" xfId="0" applyFill="1" applyAlignment="1">
      <alignment horizontal="center"/>
    </xf>
    <xf numFmtId="1" fontId="0" fillId="5" borderId="0" xfId="0" applyNumberFormat="1" applyFill="1" applyAlignment="1">
      <alignment horizontal="center"/>
    </xf>
    <xf numFmtId="1" fontId="2" fillId="5" borderId="0" xfId="0" applyNumberFormat="1" applyFont="1" applyFill="1" applyAlignment="1">
      <alignment horizontal="center"/>
    </xf>
    <xf numFmtId="0" fontId="2" fillId="5" borderId="0" xfId="0" applyFont="1" applyFill="1" applyAlignment="1">
      <alignment horizontal="center"/>
    </xf>
    <xf numFmtId="44" fontId="0" fillId="0" borderId="0" xfId="2" applyFont="1"/>
    <xf numFmtId="167" fontId="0" fillId="5" borderId="0" xfId="2" applyNumberFormat="1" applyFont="1" applyFill="1"/>
    <xf numFmtId="9" fontId="0" fillId="0" borderId="0" xfId="3" applyFont="1" applyAlignment="1"/>
    <xf numFmtId="0" fontId="5" fillId="0" borderId="0" xfId="0" applyFont="1" applyAlignment="1">
      <alignment horizontal="center"/>
    </xf>
    <xf numFmtId="173" fontId="0" fillId="0" borderId="0" xfId="0" applyNumberFormat="1" applyAlignment="1">
      <alignment horizontal="center"/>
    </xf>
    <xf numFmtId="167" fontId="0" fillId="0" borderId="0" xfId="2" applyNumberFormat="1" applyFont="1" applyAlignment="1">
      <alignment horizontal="center"/>
    </xf>
    <xf numFmtId="166" fontId="0" fillId="5" borderId="0" xfId="1" applyNumberFormat="1" applyFont="1" applyFill="1"/>
    <xf numFmtId="167" fontId="0" fillId="5" borderId="0" xfId="3" applyNumberFormat="1" applyFont="1" applyFill="1"/>
    <xf numFmtId="0" fontId="7" fillId="0" borderId="0" xfId="0" applyFont="1" applyAlignment="1">
      <alignment horizontal="center"/>
    </xf>
    <xf numFmtId="167" fontId="2" fillId="0" borderId="0" xfId="2" applyNumberFormat="1" applyFont="1"/>
    <xf numFmtId="0" fontId="0" fillId="5" borderId="6" xfId="0" applyFill="1" applyBorder="1"/>
    <xf numFmtId="167" fontId="0" fillId="5" borderId="6" xfId="0" applyNumberFormat="1" applyFill="1" applyBorder="1"/>
    <xf numFmtId="167" fontId="0" fillId="5" borderId="6" xfId="2" applyNumberFormat="1" applyFont="1" applyFill="1" applyBorder="1"/>
    <xf numFmtId="175" fontId="0" fillId="0" borderId="0" xfId="1" applyNumberFormat="1" applyFont="1"/>
    <xf numFmtId="167" fontId="11" fillId="5" borderId="0" xfId="2" applyNumberFormat="1" applyFont="1" applyFill="1"/>
    <xf numFmtId="0" fontId="13" fillId="0" borderId="0" xfId="4" applyFont="1" applyAlignment="1">
      <alignment horizontal="left"/>
    </xf>
    <xf numFmtId="0" fontId="12" fillId="0" borderId="0" xfId="4"/>
    <xf numFmtId="0" fontId="12" fillId="0" borderId="0" xfId="4" applyAlignment="1">
      <alignment horizontal="center"/>
    </xf>
    <xf numFmtId="177" fontId="0" fillId="0" borderId="0" xfId="6" applyNumberFormat="1" applyFont="1"/>
    <xf numFmtId="0" fontId="6" fillId="0" borderId="0" xfId="4" applyFont="1" applyAlignment="1">
      <alignment horizontal="left"/>
    </xf>
    <xf numFmtId="9" fontId="12" fillId="0" borderId="0" xfId="4" applyNumberFormat="1"/>
    <xf numFmtId="178" fontId="12" fillId="0" borderId="0" xfId="5" applyNumberFormat="1" applyFont="1"/>
    <xf numFmtId="0" fontId="6" fillId="0" borderId="0" xfId="4" applyFont="1"/>
    <xf numFmtId="10" fontId="0" fillId="0" borderId="0" xfId="5" applyNumberFormat="1" applyFont="1"/>
    <xf numFmtId="178" fontId="0" fillId="0" borderId="0" xfId="5" applyNumberFormat="1" applyFont="1"/>
    <xf numFmtId="179" fontId="0" fillId="0" borderId="0" xfId="5" applyNumberFormat="1" applyFont="1"/>
    <xf numFmtId="180" fontId="12" fillId="0" borderId="0" xfId="4" applyNumberFormat="1"/>
    <xf numFmtId="177" fontId="12" fillId="0" borderId="0" xfId="6" applyNumberFormat="1" applyFont="1"/>
    <xf numFmtId="0" fontId="14" fillId="4" borderId="7" xfId="4" applyFont="1" applyFill="1" applyBorder="1" applyAlignment="1">
      <alignment vertical="center"/>
    </xf>
    <xf numFmtId="0" fontId="14" fillId="4" borderId="8" xfId="4" applyFont="1" applyFill="1" applyBorder="1" applyAlignment="1">
      <alignment vertical="center"/>
    </xf>
    <xf numFmtId="0" fontId="15" fillId="4" borderId="8" xfId="4" applyFont="1" applyFill="1" applyBorder="1" applyAlignment="1">
      <alignment horizontal="center" vertical="top" wrapText="1"/>
    </xf>
    <xf numFmtId="0" fontId="14" fillId="0" borderId="7" xfId="4" applyFont="1" applyBorder="1" applyAlignment="1">
      <alignment vertical="center"/>
    </xf>
    <xf numFmtId="0" fontId="14" fillId="0" borderId="8" xfId="4" applyFont="1" applyBorder="1" applyAlignment="1">
      <alignment horizontal="center" vertical="center"/>
    </xf>
    <xf numFmtId="9" fontId="12" fillId="0" borderId="0" xfId="5" applyFont="1"/>
    <xf numFmtId="9" fontId="0" fillId="0" borderId="0" xfId="5" applyFont="1"/>
    <xf numFmtId="0" fontId="14" fillId="4" borderId="0" xfId="4" applyFont="1" applyFill="1" applyAlignment="1">
      <alignment vertical="center"/>
    </xf>
    <xf numFmtId="0" fontId="14" fillId="4" borderId="9" xfId="4" applyFont="1" applyFill="1" applyBorder="1" applyAlignment="1">
      <alignment vertical="center"/>
    </xf>
    <xf numFmtId="0" fontId="15" fillId="4" borderId="7" xfId="4" applyFont="1" applyFill="1" applyBorder="1" applyAlignment="1">
      <alignment horizontal="center" vertical="top" wrapText="1"/>
    </xf>
    <xf numFmtId="0" fontId="14" fillId="0" borderId="0" xfId="4" applyFont="1" applyAlignment="1">
      <alignment vertical="center"/>
    </xf>
    <xf numFmtId="176" fontId="6" fillId="0" borderId="0" xfId="6" applyFont="1"/>
    <xf numFmtId="177" fontId="12" fillId="0" borderId="0" xfId="4" applyNumberFormat="1"/>
    <xf numFmtId="0" fontId="16" fillId="4" borderId="10" xfId="4" applyFont="1" applyFill="1" applyBorder="1" applyAlignment="1">
      <alignment horizontal="center"/>
    </xf>
    <xf numFmtId="0" fontId="15" fillId="4" borderId="12" xfId="4" applyFont="1" applyFill="1" applyBorder="1" applyAlignment="1">
      <alignment horizontal="center" vertical="center"/>
    </xf>
    <xf numFmtId="0" fontId="15" fillId="4" borderId="0" xfId="4" applyFont="1" applyFill="1" applyAlignment="1">
      <alignment horizontal="center" vertical="center"/>
    </xf>
    <xf numFmtId="0" fontId="19" fillId="4" borderId="7" xfId="4" applyFont="1" applyFill="1" applyBorder="1" applyAlignment="1">
      <alignment horizontal="center" vertical="center"/>
    </xf>
    <xf numFmtId="0" fontId="15" fillId="4" borderId="0" xfId="4" applyFont="1" applyFill="1" applyAlignment="1">
      <alignment vertical="center"/>
    </xf>
    <xf numFmtId="0" fontId="15" fillId="4" borderId="13" xfId="4" applyFont="1" applyFill="1" applyBorder="1" applyAlignment="1">
      <alignment horizontal="center" vertical="center"/>
    </xf>
    <xf numFmtId="180" fontId="15" fillId="4" borderId="8" xfId="4" applyNumberFormat="1" applyFont="1" applyFill="1" applyBorder="1" applyAlignment="1">
      <alignment horizontal="center" vertical="center"/>
    </xf>
    <xf numFmtId="0" fontId="16" fillId="4" borderId="14" xfId="4" applyFont="1" applyFill="1" applyBorder="1" applyAlignment="1">
      <alignment horizontal="center" vertical="center" wrapText="1"/>
    </xf>
    <xf numFmtId="0" fontId="12" fillId="2" borderId="0" xfId="4" applyFill="1"/>
    <xf numFmtId="0" fontId="16" fillId="2" borderId="0" xfId="4" applyFont="1" applyFill="1" applyAlignment="1">
      <alignment horizontal="center" vertical="center" wrapText="1"/>
    </xf>
    <xf numFmtId="0" fontId="16" fillId="2" borderId="0" xfId="4" applyFont="1" applyFill="1" applyAlignment="1">
      <alignment horizontal="center" vertical="center"/>
    </xf>
    <xf numFmtId="0" fontId="14" fillId="4" borderId="15" xfId="4" applyFont="1" applyFill="1" applyBorder="1" applyAlignment="1">
      <alignment vertical="center"/>
    </xf>
    <xf numFmtId="0" fontId="14" fillId="4" borderId="16" xfId="4" applyFont="1" applyFill="1" applyBorder="1" applyAlignment="1">
      <alignment horizontal="center" vertical="center"/>
    </xf>
    <xf numFmtId="0" fontId="14" fillId="4" borderId="0" xfId="4" applyFont="1" applyFill="1" applyAlignment="1">
      <alignment horizontal="center" vertical="center"/>
    </xf>
    <xf numFmtId="0" fontId="20" fillId="4" borderId="16" xfId="4" applyFont="1" applyFill="1" applyBorder="1" applyAlignment="1">
      <alignment horizontal="center" vertical="center"/>
    </xf>
    <xf numFmtId="0" fontId="20" fillId="4" borderId="0" xfId="4" applyFont="1" applyFill="1" applyAlignment="1">
      <alignment horizontal="center" vertical="center"/>
    </xf>
    <xf numFmtId="180" fontId="14" fillId="0" borderId="8" xfId="4" applyNumberFormat="1" applyFont="1" applyBorder="1" applyAlignment="1">
      <alignment horizontal="center" vertical="center"/>
    </xf>
    <xf numFmtId="177" fontId="19" fillId="4" borderId="14" xfId="4" applyNumberFormat="1" applyFont="1" applyFill="1" applyBorder="1" applyAlignment="1">
      <alignment horizontal="center" vertical="center"/>
    </xf>
    <xf numFmtId="0" fontId="12" fillId="5" borderId="0" xfId="4" applyFill="1"/>
    <xf numFmtId="0" fontId="14" fillId="5" borderId="0" xfId="4" applyFont="1" applyFill="1" applyAlignment="1">
      <alignment vertical="center"/>
    </xf>
    <xf numFmtId="37" fontId="21" fillId="5" borderId="0" xfId="4" applyNumberFormat="1" applyFont="1" applyFill="1" applyAlignment="1">
      <alignment vertical="center"/>
    </xf>
    <xf numFmtId="0" fontId="14" fillId="5" borderId="0" xfId="4" applyFont="1" applyFill="1" applyAlignment="1">
      <alignment horizontal="center" vertical="center"/>
    </xf>
    <xf numFmtId="177" fontId="19" fillId="4" borderId="0" xfId="4" applyNumberFormat="1" applyFont="1" applyFill="1" applyAlignment="1">
      <alignment vertical="center"/>
    </xf>
    <xf numFmtId="0" fontId="15" fillId="4" borderId="17" xfId="4" applyFont="1" applyFill="1" applyBorder="1" applyAlignment="1">
      <alignment horizontal="center" vertical="center"/>
    </xf>
    <xf numFmtId="0" fontId="15" fillId="0" borderId="8" xfId="4" applyFont="1" applyBorder="1" applyAlignment="1">
      <alignment horizontal="center" vertical="center"/>
    </xf>
    <xf numFmtId="0" fontId="15" fillId="4" borderId="16" xfId="4" applyFont="1" applyFill="1" applyBorder="1" applyAlignment="1">
      <alignment horizontal="center" vertical="center"/>
    </xf>
    <xf numFmtId="0" fontId="15" fillId="4" borderId="18" xfId="4" applyFont="1" applyFill="1" applyBorder="1" applyAlignment="1">
      <alignment horizontal="center" vertical="center"/>
    </xf>
    <xf numFmtId="0" fontId="15" fillId="4" borderId="19" xfId="4" applyFont="1" applyFill="1" applyBorder="1" applyAlignment="1">
      <alignment horizontal="center" vertical="center"/>
    </xf>
    <xf numFmtId="0" fontId="15" fillId="0" borderId="13" xfId="4" applyFont="1" applyBorder="1" applyAlignment="1">
      <alignment horizontal="center" vertical="center"/>
    </xf>
    <xf numFmtId="0" fontId="6" fillId="0" borderId="0" xfId="4" applyFont="1" applyAlignment="1">
      <alignment horizontal="center"/>
    </xf>
    <xf numFmtId="181" fontId="14" fillId="4" borderId="14" xfId="4" applyNumberFormat="1" applyFont="1" applyFill="1" applyBorder="1" applyAlignment="1">
      <alignment horizontal="center" vertical="center"/>
    </xf>
    <xf numFmtId="181" fontId="14" fillId="4" borderId="0" xfId="4" applyNumberFormat="1" applyFont="1" applyFill="1" applyAlignment="1">
      <alignment horizontal="center" vertical="center"/>
    </xf>
    <xf numFmtId="39" fontId="14" fillId="6" borderId="0" xfId="4" applyNumberFormat="1" applyFont="1" applyFill="1" applyAlignment="1">
      <alignment horizontal="center" vertical="center"/>
    </xf>
    <xf numFmtId="39" fontId="14" fillId="4" borderId="0" xfId="4" applyNumberFormat="1" applyFont="1" applyFill="1" applyAlignment="1">
      <alignment horizontal="center" vertical="center"/>
    </xf>
    <xf numFmtId="37" fontId="14" fillId="4" borderId="0" xfId="4" applyNumberFormat="1" applyFont="1" applyFill="1" applyAlignment="1">
      <alignment horizontal="center" vertical="center"/>
    </xf>
    <xf numFmtId="181" fontId="14" fillId="4" borderId="15" xfId="4" applyNumberFormat="1" applyFont="1" applyFill="1" applyBorder="1" applyAlignment="1">
      <alignment horizontal="center" vertical="center"/>
    </xf>
    <xf numFmtId="180" fontId="14" fillId="2" borderId="20" xfId="4" applyNumberFormat="1" applyFont="1" applyFill="1" applyBorder="1" applyAlignment="1">
      <alignment horizontal="center" vertical="center"/>
    </xf>
    <xf numFmtId="180" fontId="14" fillId="4" borderId="18" xfId="4" applyNumberFormat="1" applyFont="1" applyFill="1" applyBorder="1" applyAlignment="1">
      <alignment horizontal="center" vertical="center"/>
    </xf>
    <xf numFmtId="180" fontId="14" fillId="4" borderId="8" xfId="4" applyNumberFormat="1" applyFont="1" applyFill="1" applyBorder="1" applyAlignment="1">
      <alignment horizontal="center" vertical="center"/>
    </xf>
    <xf numFmtId="180" fontId="14" fillId="2" borderId="21" xfId="4" applyNumberFormat="1" applyFont="1" applyFill="1" applyBorder="1" applyAlignment="1">
      <alignment horizontal="center" vertical="center"/>
    </xf>
    <xf numFmtId="180" fontId="14" fillId="4" borderId="13" xfId="4" applyNumberFormat="1" applyFont="1" applyFill="1" applyBorder="1" applyAlignment="1">
      <alignment horizontal="center" vertical="center"/>
    </xf>
    <xf numFmtId="180" fontId="14" fillId="2" borderId="22" xfId="4" applyNumberFormat="1" applyFont="1" applyFill="1" applyBorder="1" applyAlignment="1">
      <alignment horizontal="center" vertical="center"/>
    </xf>
    <xf numFmtId="177" fontId="0" fillId="0" borderId="0" xfId="6" applyNumberFormat="1" applyFont="1" applyAlignment="1">
      <alignment horizontal="center"/>
    </xf>
    <xf numFmtId="177" fontId="6" fillId="0" borderId="0" xfId="6" applyNumberFormat="1" applyFont="1"/>
    <xf numFmtId="180" fontId="14" fillId="7" borderId="22" xfId="4" applyNumberFormat="1" applyFont="1" applyFill="1" applyBorder="1" applyAlignment="1">
      <alignment horizontal="center" vertical="center"/>
    </xf>
    <xf numFmtId="0" fontId="14" fillId="0" borderId="9" xfId="4" applyFont="1" applyBorder="1" applyAlignment="1">
      <alignment vertical="center"/>
    </xf>
    <xf numFmtId="180" fontId="14" fillId="7" borderId="23" xfId="4" applyNumberFormat="1" applyFont="1" applyFill="1" applyBorder="1" applyAlignment="1">
      <alignment horizontal="center" vertical="center"/>
    </xf>
    <xf numFmtId="180" fontId="14" fillId="2" borderId="23" xfId="4" applyNumberFormat="1" applyFont="1" applyFill="1" applyBorder="1" applyAlignment="1">
      <alignment horizontal="center" vertical="center"/>
    </xf>
    <xf numFmtId="180" fontId="14" fillId="2" borderId="24" xfId="4" applyNumberFormat="1" applyFont="1" applyFill="1" applyBorder="1" applyAlignment="1">
      <alignment horizontal="center" vertical="center"/>
    </xf>
    <xf numFmtId="180" fontId="14" fillId="7" borderId="24" xfId="4" applyNumberFormat="1" applyFont="1" applyFill="1" applyBorder="1" applyAlignment="1">
      <alignment horizontal="center" vertical="center"/>
    </xf>
    <xf numFmtId="181" fontId="15" fillId="4" borderId="14" xfId="4" applyNumberFormat="1" applyFont="1" applyFill="1" applyBorder="1" applyAlignment="1">
      <alignment horizontal="center" vertical="center"/>
    </xf>
    <xf numFmtId="181" fontId="15" fillId="4" borderId="0" xfId="4" applyNumberFormat="1" applyFont="1" applyFill="1" applyAlignment="1">
      <alignment horizontal="center" vertical="center"/>
    </xf>
    <xf numFmtId="39" fontId="15" fillId="4" borderId="0" xfId="4" applyNumberFormat="1" applyFont="1" applyFill="1" applyAlignment="1">
      <alignment horizontal="center" vertical="center"/>
    </xf>
    <xf numFmtId="37" fontId="15" fillId="4" borderId="0" xfId="4" applyNumberFormat="1" applyFont="1" applyFill="1" applyAlignment="1">
      <alignment horizontal="center" vertical="center"/>
    </xf>
    <xf numFmtId="181" fontId="15" fillId="4" borderId="15" xfId="4" applyNumberFormat="1" applyFont="1" applyFill="1" applyBorder="1" applyAlignment="1">
      <alignment horizontal="center" vertical="center"/>
    </xf>
    <xf numFmtId="180" fontId="15" fillId="7" borderId="22" xfId="4" applyNumberFormat="1" applyFont="1" applyFill="1" applyBorder="1" applyAlignment="1">
      <alignment horizontal="center" vertical="center"/>
    </xf>
    <xf numFmtId="180" fontId="15" fillId="2" borderId="22" xfId="4" applyNumberFormat="1" applyFont="1" applyFill="1" applyBorder="1" applyAlignment="1">
      <alignment horizontal="center" vertical="center"/>
    </xf>
    <xf numFmtId="180" fontId="15" fillId="2" borderId="24" xfId="4" applyNumberFormat="1" applyFont="1" applyFill="1" applyBorder="1" applyAlignment="1">
      <alignment horizontal="center" vertical="center"/>
    </xf>
    <xf numFmtId="180" fontId="15" fillId="0" borderId="8" xfId="4" applyNumberFormat="1" applyFont="1" applyBorder="1" applyAlignment="1">
      <alignment horizontal="center" vertical="center"/>
    </xf>
    <xf numFmtId="180" fontId="15" fillId="7" borderId="23" xfId="4" applyNumberFormat="1" applyFont="1" applyFill="1" applyBorder="1" applyAlignment="1">
      <alignment horizontal="center" vertical="center"/>
    </xf>
    <xf numFmtId="180" fontId="15" fillId="2" borderId="23" xfId="4" applyNumberFormat="1" applyFont="1" applyFill="1" applyBorder="1" applyAlignment="1">
      <alignment horizontal="center" vertical="center"/>
    </xf>
    <xf numFmtId="180" fontId="15" fillId="4" borderId="13" xfId="4" applyNumberFormat="1" applyFont="1" applyFill="1" applyBorder="1" applyAlignment="1">
      <alignment horizontal="center" vertical="center"/>
    </xf>
    <xf numFmtId="177" fontId="6" fillId="0" borderId="0" xfId="6" applyNumberFormat="1" applyFont="1" applyAlignment="1">
      <alignment horizontal="center"/>
    </xf>
    <xf numFmtId="180" fontId="14" fillId="0" borderId="7" xfId="4" applyNumberFormat="1" applyFont="1" applyBorder="1" applyAlignment="1">
      <alignment horizontal="center" vertical="center"/>
    </xf>
    <xf numFmtId="180" fontId="14" fillId="0" borderId="0" xfId="4" applyNumberFormat="1" applyFont="1" applyAlignment="1">
      <alignment horizontal="center" vertical="center"/>
    </xf>
    <xf numFmtId="180" fontId="14" fillId="0" borderId="19" xfId="4" applyNumberFormat="1" applyFont="1" applyBorder="1" applyAlignment="1">
      <alignment horizontal="center" vertical="center"/>
    </xf>
    <xf numFmtId="0" fontId="14" fillId="4" borderId="25" xfId="4" applyFont="1" applyFill="1" applyBorder="1" applyAlignment="1">
      <alignment horizontal="center" vertical="center"/>
    </xf>
    <xf numFmtId="180" fontId="14" fillId="7" borderId="26" xfId="4" applyNumberFormat="1" applyFont="1" applyFill="1" applyBorder="1" applyAlignment="1">
      <alignment horizontal="center" vertical="center"/>
    </xf>
    <xf numFmtId="0" fontId="14" fillId="4" borderId="15" xfId="4" applyFont="1" applyFill="1" applyBorder="1" applyAlignment="1">
      <alignment horizontal="center" vertical="center"/>
    </xf>
    <xf numFmtId="0" fontId="14" fillId="4" borderId="19" xfId="4" applyFont="1" applyFill="1" applyBorder="1" applyAlignment="1">
      <alignment vertical="center"/>
    </xf>
    <xf numFmtId="0" fontId="14" fillId="0" borderId="15" xfId="4" applyFont="1" applyBorder="1" applyAlignment="1">
      <alignment vertical="center"/>
    </xf>
    <xf numFmtId="180" fontId="14" fillId="4" borderId="0" xfId="4" applyNumberFormat="1" applyFont="1" applyFill="1" applyAlignment="1">
      <alignment horizontal="center" vertical="center"/>
    </xf>
    <xf numFmtId="0" fontId="14" fillId="0" borderId="24" xfId="4" applyFont="1" applyBorder="1" applyAlignment="1">
      <alignment vertical="center"/>
    </xf>
    <xf numFmtId="14" fontId="14" fillId="0" borderId="13" xfId="4" applyNumberFormat="1" applyFont="1" applyBorder="1" applyAlignment="1">
      <alignment horizontal="left" vertical="center"/>
    </xf>
    <xf numFmtId="0" fontId="0" fillId="0" borderId="0" xfId="0" applyAlignment="1">
      <alignment horizontal="center"/>
    </xf>
    <xf numFmtId="43" fontId="11" fillId="5" borderId="0" xfId="1" applyFont="1" applyFill="1"/>
    <xf numFmtId="10" fontId="11" fillId="5" borderId="0" xfId="3" applyNumberFormat="1" applyFont="1" applyFill="1"/>
    <xf numFmtId="167" fontId="1" fillId="5" borderId="1" xfId="2" applyNumberFormat="1" applyFont="1" applyFill="1" applyBorder="1"/>
    <xf numFmtId="167" fontId="0" fillId="5" borderId="1" xfId="0" applyNumberFormat="1" applyFill="1" applyBorder="1"/>
    <xf numFmtId="167" fontId="0" fillId="5" borderId="0" xfId="0" applyNumberFormat="1" applyFill="1"/>
    <xf numFmtId="167" fontId="0" fillId="5" borderId="0" xfId="2" applyNumberFormat="1" applyFont="1" applyFill="1" applyBorder="1"/>
    <xf numFmtId="167" fontId="0" fillId="5" borderId="0" xfId="3" applyNumberFormat="1" applyFont="1" applyFill="1" applyBorder="1"/>
    <xf numFmtId="0" fontId="0" fillId="5" borderId="27" xfId="0" applyFill="1" applyBorder="1"/>
    <xf numFmtId="0" fontId="0" fillId="0" borderId="27" xfId="0" applyBorder="1"/>
    <xf numFmtId="0" fontId="6" fillId="5" borderId="27" xfId="0" applyFont="1" applyFill="1" applyBorder="1"/>
    <xf numFmtId="0" fontId="2" fillId="5" borderId="27" xfId="0" applyFont="1" applyFill="1" applyBorder="1"/>
    <xf numFmtId="0" fontId="11" fillId="5" borderId="27" xfId="0" applyFont="1" applyFill="1" applyBorder="1"/>
    <xf numFmtId="0" fontId="2" fillId="5" borderId="30" xfId="0" applyFont="1" applyFill="1" applyBorder="1"/>
    <xf numFmtId="0" fontId="10" fillId="4" borderId="27" xfId="0" applyFont="1" applyFill="1" applyBorder="1"/>
    <xf numFmtId="167" fontId="12" fillId="5" borderId="27" xfId="2" applyNumberFormat="1" applyFont="1" applyFill="1" applyBorder="1" applyAlignment="1"/>
    <xf numFmtId="0" fontId="0" fillId="0" borderId="28" xfId="0" applyBorder="1"/>
    <xf numFmtId="167" fontId="2" fillId="5" borderId="30" xfId="2" applyNumberFormat="1" applyFont="1" applyFill="1" applyBorder="1" applyAlignment="1"/>
    <xf numFmtId="167" fontId="0" fillId="0" borderId="27" xfId="2" applyNumberFormat="1" applyFont="1" applyBorder="1" applyAlignment="1"/>
    <xf numFmtId="0" fontId="11" fillId="5" borderId="31" xfId="0" applyFont="1" applyFill="1" applyBorder="1"/>
    <xf numFmtId="0" fontId="0" fillId="0" borderId="31" xfId="0" applyBorder="1"/>
    <xf numFmtId="0" fontId="10" fillId="4" borderId="31" xfId="0" applyFont="1" applyFill="1" applyBorder="1"/>
    <xf numFmtId="167" fontId="12" fillId="4" borderId="31" xfId="2" applyNumberFormat="1" applyFont="1" applyFill="1" applyBorder="1" applyAlignment="1"/>
    <xf numFmtId="0" fontId="12" fillId="0" borderId="31" xfId="0" applyFont="1" applyBorder="1"/>
    <xf numFmtId="167" fontId="6" fillId="5" borderId="31" xfId="2" applyNumberFormat="1" applyFont="1" applyFill="1" applyBorder="1" applyAlignment="1"/>
    <xf numFmtId="0" fontId="6" fillId="5" borderId="31" xfId="0" applyFont="1" applyFill="1" applyBorder="1"/>
    <xf numFmtId="0" fontId="13" fillId="0" borderId="27" xfId="0" applyFont="1" applyBorder="1" applyAlignment="1">
      <alignment horizontal="center" vertical="center" wrapText="1"/>
    </xf>
    <xf numFmtId="164" fontId="2" fillId="2" borderId="0" xfId="0" applyNumberFormat="1" applyFont="1" applyFill="1" applyAlignment="1">
      <alignment horizontal="center" vertical="center"/>
    </xf>
    <xf numFmtId="164" fontId="2" fillId="4" borderId="0" xfId="0" applyNumberFormat="1" applyFont="1" applyFill="1" applyAlignment="1">
      <alignment horizontal="center" vertical="center"/>
    </xf>
    <xf numFmtId="167" fontId="0" fillId="8" borderId="0" xfId="2" applyNumberFormat="1" applyFont="1" applyFill="1" applyBorder="1"/>
    <xf numFmtId="167" fontId="12" fillId="8" borderId="0" xfId="2" applyNumberFormat="1" applyFont="1" applyFill="1" applyBorder="1" applyAlignment="1">
      <alignment horizontal="right"/>
    </xf>
    <xf numFmtId="167" fontId="0" fillId="8" borderId="0" xfId="2" applyNumberFormat="1" applyFont="1" applyFill="1" applyBorder="1" applyAlignment="1">
      <alignment horizontal="right"/>
    </xf>
    <xf numFmtId="0" fontId="12" fillId="4" borderId="0" xfId="0" applyFont="1" applyFill="1"/>
    <xf numFmtId="0" fontId="10" fillId="4" borderId="0" xfId="0" applyFont="1" applyFill="1"/>
    <xf numFmtId="167" fontId="12" fillId="4" borderId="0" xfId="2" applyNumberFormat="1" applyFont="1" applyFill="1" applyBorder="1" applyAlignment="1"/>
    <xf numFmtId="0" fontId="22" fillId="4" borderId="0" xfId="0" applyFont="1" applyFill="1" applyAlignment="1">
      <alignment horizontal="left" vertical="top" wrapText="1"/>
    </xf>
    <xf numFmtId="0" fontId="13" fillId="4" borderId="0" xfId="0" applyFont="1" applyFill="1" applyAlignment="1">
      <alignment horizontal="center" vertical="center" wrapText="1"/>
    </xf>
    <xf numFmtId="0" fontId="6" fillId="4" borderId="0" xfId="0" applyFont="1" applyFill="1"/>
    <xf numFmtId="0" fontId="2" fillId="4" borderId="0" xfId="0" applyFont="1" applyFill="1"/>
    <xf numFmtId="167" fontId="2" fillId="4" borderId="0" xfId="2" applyNumberFormat="1" applyFont="1" applyFill="1" applyBorder="1" applyAlignment="1"/>
    <xf numFmtId="167" fontId="2" fillId="4" borderId="6" xfId="2" applyNumberFormat="1" applyFont="1" applyFill="1" applyBorder="1" applyAlignment="1"/>
    <xf numFmtId="167" fontId="2" fillId="4" borderId="3" xfId="2" applyNumberFormat="1" applyFont="1" applyFill="1" applyBorder="1" applyAlignment="1"/>
    <xf numFmtId="167" fontId="0" fillId="4" borderId="0" xfId="2" applyNumberFormat="1" applyFont="1" applyFill="1" applyBorder="1" applyAlignment="1"/>
    <xf numFmtId="0" fontId="11" fillId="4" borderId="0" xfId="0" applyFont="1" applyFill="1"/>
    <xf numFmtId="167" fontId="6" fillId="4" borderId="0" xfId="2" applyNumberFormat="1" applyFont="1" applyFill="1" applyBorder="1" applyAlignment="1"/>
    <xf numFmtId="0" fontId="5" fillId="4" borderId="0" xfId="0" applyFont="1" applyFill="1" applyAlignment="1">
      <alignment horizontal="center"/>
    </xf>
    <xf numFmtId="0" fontId="30" fillId="4" borderId="0" xfId="0" applyFont="1" applyFill="1" applyAlignment="1">
      <alignment horizontal="center" vertical="center" textRotation="90" wrapText="1"/>
    </xf>
    <xf numFmtId="0" fontId="27" fillId="4" borderId="0" xfId="0" applyFont="1" applyFill="1" applyAlignment="1">
      <alignment horizontal="center" vertical="center" textRotation="90" wrapText="1"/>
    </xf>
    <xf numFmtId="0" fontId="27" fillId="4" borderId="0" xfId="0" applyFont="1" applyFill="1" applyAlignment="1">
      <alignment horizontal="center" vertical="center" textRotation="90"/>
    </xf>
    <xf numFmtId="167" fontId="0" fillId="4" borderId="0" xfId="2" applyNumberFormat="1" applyFont="1" applyFill="1" applyBorder="1" applyAlignment="1">
      <alignment horizontal="right"/>
    </xf>
    <xf numFmtId="164" fontId="2" fillId="2" borderId="32" xfId="0" applyNumberFormat="1" applyFont="1" applyFill="1" applyBorder="1" applyAlignment="1">
      <alignment horizontal="center" vertical="center"/>
    </xf>
    <xf numFmtId="1" fontId="2" fillId="5" borderId="32" xfId="0" applyNumberFormat="1" applyFont="1" applyFill="1" applyBorder="1" applyAlignment="1">
      <alignment horizontal="center"/>
    </xf>
    <xf numFmtId="167" fontId="0" fillId="5" borderId="32" xfId="0" applyNumberFormat="1" applyFill="1" applyBorder="1"/>
    <xf numFmtId="168" fontId="0" fillId="0" borderId="32" xfId="0" applyNumberFormat="1" applyBorder="1" applyAlignment="1">
      <alignment horizontal="center"/>
    </xf>
    <xf numFmtId="14" fontId="0" fillId="0" borderId="32" xfId="0" applyNumberFormat="1" applyBorder="1"/>
    <xf numFmtId="0" fontId="0" fillId="5" borderId="32" xfId="0" applyFill="1" applyBorder="1"/>
    <xf numFmtId="167" fontId="0" fillId="5" borderId="32" xfId="2" applyNumberFormat="1" applyFont="1" applyFill="1" applyBorder="1"/>
    <xf numFmtId="0" fontId="0" fillId="0" borderId="32" xfId="0" applyBorder="1"/>
    <xf numFmtId="9" fontId="0" fillId="5" borderId="32" xfId="3" applyFont="1" applyFill="1" applyBorder="1" applyAlignment="1">
      <alignment horizontal="center"/>
    </xf>
    <xf numFmtId="1" fontId="0" fillId="5" borderId="32" xfId="0" applyNumberFormat="1" applyFill="1" applyBorder="1" applyAlignment="1">
      <alignment horizontal="center"/>
    </xf>
    <xf numFmtId="0" fontId="0" fillId="5" borderId="32" xfId="0" applyFill="1" applyBorder="1" applyAlignment="1">
      <alignment horizontal="center"/>
    </xf>
    <xf numFmtId="166" fontId="0" fillId="5" borderId="32" xfId="1" applyNumberFormat="1" applyFont="1" applyFill="1" applyBorder="1"/>
    <xf numFmtId="0" fontId="7" fillId="4" borderId="0" xfId="0" applyFont="1" applyFill="1" applyAlignment="1">
      <alignment horizontal="center"/>
    </xf>
    <xf numFmtId="0" fontId="2" fillId="4" borderId="0" xfId="0" applyFont="1" applyFill="1" applyAlignment="1">
      <alignment horizontal="center"/>
    </xf>
    <xf numFmtId="0" fontId="12" fillId="0" borderId="34" xfId="0" applyFont="1" applyBorder="1"/>
    <xf numFmtId="0" fontId="0" fillId="0" borderId="34" xfId="0" applyBorder="1"/>
    <xf numFmtId="164" fontId="12" fillId="0" borderId="34" xfId="0" applyNumberFormat="1" applyFont="1" applyBorder="1" applyAlignment="1">
      <alignment horizontal="left"/>
    </xf>
    <xf numFmtId="0" fontId="12" fillId="4" borderId="34" xfId="0" applyFont="1" applyFill="1" applyBorder="1"/>
    <xf numFmtId="0" fontId="0" fillId="4" borderId="34" xfId="0" applyFill="1" applyBorder="1"/>
    <xf numFmtId="0" fontId="0" fillId="0" borderId="34" xfId="0" applyBorder="1" applyAlignment="1">
      <alignment horizontal="left"/>
    </xf>
    <xf numFmtId="0" fontId="25" fillId="4" borderId="34" xfId="0" applyFont="1" applyFill="1" applyBorder="1" applyAlignment="1">
      <alignment horizontal="left"/>
    </xf>
    <xf numFmtId="0" fontId="0" fillId="4" borderId="36" xfId="0" applyFill="1" applyBorder="1"/>
    <xf numFmtId="0" fontId="0" fillId="0" borderId="35" xfId="0" applyBorder="1"/>
    <xf numFmtId="0" fontId="0" fillId="5" borderId="29" xfId="0" applyFill="1" applyBorder="1"/>
    <xf numFmtId="167" fontId="1" fillId="5" borderId="29" xfId="2" applyNumberFormat="1" applyFont="1" applyFill="1" applyBorder="1" applyAlignment="1"/>
    <xf numFmtId="167" fontId="1" fillId="5" borderId="27" xfId="2" applyNumberFormat="1" applyFont="1" applyFill="1" applyBorder="1" applyAlignment="1"/>
    <xf numFmtId="0" fontId="2" fillId="5" borderId="3" xfId="0" applyFont="1" applyFill="1" applyBorder="1"/>
    <xf numFmtId="167" fontId="2" fillId="5" borderId="3" xfId="0" applyNumberFormat="1" applyFont="1" applyFill="1" applyBorder="1"/>
    <xf numFmtId="167" fontId="2" fillId="0" borderId="3" xfId="0" applyNumberFormat="1" applyFont="1" applyBorder="1"/>
    <xf numFmtId="0" fontId="27" fillId="4" borderId="0" xfId="0" applyFont="1" applyFill="1" applyAlignment="1">
      <alignment vertical="center" textRotation="90"/>
    </xf>
    <xf numFmtId="0" fontId="0" fillId="0" borderId="27" xfId="0" applyBorder="1" applyAlignment="1">
      <alignment vertical="center"/>
    </xf>
    <xf numFmtId="0" fontId="0" fillId="4" borderId="0" xfId="0" applyFill="1" applyAlignment="1">
      <alignment vertical="center"/>
    </xf>
    <xf numFmtId="0" fontId="0" fillId="5" borderId="27" xfId="0" applyFill="1" applyBorder="1" applyAlignment="1">
      <alignment vertical="center"/>
    </xf>
    <xf numFmtId="167" fontId="1" fillId="5" borderId="27" xfId="2" applyNumberFormat="1" applyFont="1" applyFill="1" applyBorder="1" applyAlignment="1">
      <alignment vertical="center"/>
    </xf>
    <xf numFmtId="167" fontId="2" fillId="4" borderId="0" xfId="2" applyNumberFormat="1" applyFont="1" applyFill="1" applyBorder="1" applyAlignment="1">
      <alignment vertical="center"/>
    </xf>
    <xf numFmtId="0" fontId="0" fillId="5" borderId="0" xfId="0" applyFill="1" applyAlignment="1">
      <alignment vertical="center"/>
    </xf>
    <xf numFmtId="167" fontId="0" fillId="5" borderId="0" xfId="2" applyNumberFormat="1" applyFont="1" applyFill="1" applyAlignment="1">
      <alignment vertical="center"/>
    </xf>
    <xf numFmtId="0" fontId="0" fillId="0" borderId="0" xfId="0" applyAlignment="1">
      <alignment vertical="center"/>
    </xf>
    <xf numFmtId="167" fontId="0" fillId="5" borderId="27" xfId="2" applyNumberFormat="1" applyFont="1" applyFill="1" applyBorder="1" applyAlignment="1">
      <alignment vertical="center"/>
    </xf>
    <xf numFmtId="167" fontId="0" fillId="4" borderId="0" xfId="2" applyNumberFormat="1" applyFont="1" applyFill="1" applyBorder="1" applyAlignment="1">
      <alignment vertical="center"/>
    </xf>
    <xf numFmtId="43" fontId="0" fillId="0" borderId="0" xfId="0" applyNumberFormat="1"/>
    <xf numFmtId="167" fontId="0" fillId="0" borderId="32" xfId="0" applyNumberFormat="1" applyBorder="1"/>
    <xf numFmtId="168" fontId="0" fillId="0" borderId="33" xfId="0" applyNumberFormat="1" applyBorder="1" applyAlignment="1">
      <alignment horizontal="center"/>
    </xf>
    <xf numFmtId="164" fontId="0" fillId="2" borderId="32" xfId="0" applyNumberFormat="1" applyFill="1" applyBorder="1" applyAlignment="1">
      <alignment horizontal="center" vertical="center"/>
    </xf>
    <xf numFmtId="14" fontId="0" fillId="0" borderId="1" xfId="0" applyNumberFormat="1" applyBorder="1"/>
    <xf numFmtId="0" fontId="0" fillId="5" borderId="1" xfId="0" applyFill="1" applyBorder="1"/>
    <xf numFmtId="0" fontId="0" fillId="0" borderId="1" xfId="0" applyBorder="1"/>
    <xf numFmtId="9" fontId="1" fillId="5" borderId="1" xfId="3" applyFont="1" applyFill="1" applyBorder="1" applyAlignment="1">
      <alignment horizontal="center"/>
    </xf>
    <xf numFmtId="1" fontId="0" fillId="5" borderId="1" xfId="0" applyNumberFormat="1" applyFill="1" applyBorder="1" applyAlignment="1">
      <alignment horizontal="center"/>
    </xf>
    <xf numFmtId="0" fontId="0" fillId="5" borderId="1" xfId="0" applyFill="1" applyBorder="1" applyAlignment="1">
      <alignment horizontal="center"/>
    </xf>
    <xf numFmtId="9" fontId="1" fillId="0" borderId="1" xfId="3" applyFont="1" applyBorder="1" applyAlignment="1"/>
    <xf numFmtId="167" fontId="1" fillId="5" borderId="5" xfId="2" applyNumberFormat="1" applyFont="1" applyFill="1" applyBorder="1"/>
    <xf numFmtId="167" fontId="0" fillId="5" borderId="4" xfId="0" applyNumberFormat="1" applyFill="1" applyBorder="1"/>
    <xf numFmtId="167" fontId="1" fillId="5" borderId="1" xfId="2" applyNumberFormat="1" applyFont="1" applyFill="1" applyBorder="1" applyAlignment="1">
      <alignment vertical="center"/>
    </xf>
    <xf numFmtId="167" fontId="1" fillId="0" borderId="1" xfId="2" applyNumberFormat="1" applyFont="1" applyBorder="1" applyAlignment="1">
      <alignment horizontal="center"/>
    </xf>
    <xf numFmtId="167" fontId="1" fillId="0" borderId="1" xfId="2" applyNumberFormat="1" applyFont="1" applyBorder="1"/>
    <xf numFmtId="167" fontId="0" fillId="0" borderId="1" xfId="0" applyNumberFormat="1" applyBorder="1"/>
    <xf numFmtId="0" fontId="0" fillId="5" borderId="2" xfId="0" applyFill="1" applyBorder="1"/>
    <xf numFmtId="14" fontId="0" fillId="0" borderId="0" xfId="0" applyNumberFormat="1" applyAlignment="1">
      <alignment horizontal="center"/>
    </xf>
    <xf numFmtId="0" fontId="4" fillId="3" borderId="0" xfId="0" applyFont="1" applyFill="1"/>
    <xf numFmtId="0" fontId="0" fillId="8" borderId="0" xfId="0" applyFill="1" applyAlignment="1">
      <alignment horizontal="right"/>
    </xf>
    <xf numFmtId="168" fontId="0" fillId="0" borderId="0" xfId="0" applyNumberFormat="1" applyAlignment="1">
      <alignment horizontal="left"/>
    </xf>
    <xf numFmtId="9" fontId="0" fillId="8" borderId="0" xfId="0" applyNumberFormat="1" applyFill="1"/>
    <xf numFmtId="9" fontId="0" fillId="8" borderId="0" xfId="0" applyNumberFormat="1" applyFill="1" applyAlignment="1">
      <alignment horizontal="right"/>
    </xf>
    <xf numFmtId="164" fontId="0" fillId="8" borderId="0" xfId="0" applyNumberFormat="1" applyFill="1" applyAlignment="1">
      <alignment horizontal="right"/>
    </xf>
    <xf numFmtId="169" fontId="0" fillId="0" borderId="0" xfId="0" applyNumberFormat="1" applyAlignment="1">
      <alignment horizontal="left"/>
    </xf>
    <xf numFmtId="179" fontId="0" fillId="8" borderId="0" xfId="3" applyNumberFormat="1" applyFont="1" applyFill="1" applyBorder="1" applyAlignment="1">
      <alignment horizontal="right"/>
    </xf>
    <xf numFmtId="170" fontId="0" fillId="0" borderId="0" xfId="0" applyNumberFormat="1" applyAlignment="1">
      <alignment horizontal="left"/>
    </xf>
    <xf numFmtId="164" fontId="3" fillId="8" borderId="0" xfId="0" applyNumberFormat="1" applyFont="1" applyFill="1" applyAlignment="1">
      <alignment horizontal="right"/>
    </xf>
    <xf numFmtId="171" fontId="0" fillId="0" borderId="0" xfId="0" applyNumberFormat="1" applyAlignment="1">
      <alignment horizontal="left"/>
    </xf>
    <xf numFmtId="172" fontId="0" fillId="0" borderId="0" xfId="0" applyNumberFormat="1" applyAlignment="1">
      <alignment horizontal="left"/>
    </xf>
    <xf numFmtId="9" fontId="0" fillId="4" borderId="0" xfId="0" applyNumberFormat="1" applyFill="1" applyAlignment="1">
      <alignment horizontal="right"/>
    </xf>
    <xf numFmtId="0" fontId="26" fillId="3" borderId="0" xfId="0" applyFont="1" applyFill="1"/>
    <xf numFmtId="174" fontId="12" fillId="8" borderId="0" xfId="0" applyNumberFormat="1" applyFont="1" applyFill="1"/>
    <xf numFmtId="174" fontId="12" fillId="4" borderId="0" xfId="0" applyNumberFormat="1" applyFont="1" applyFill="1"/>
    <xf numFmtId="0" fontId="31" fillId="4" borderId="0" xfId="0" applyFont="1" applyFill="1" applyAlignment="1">
      <alignment wrapText="1"/>
    </xf>
    <xf numFmtId="0" fontId="12" fillId="0" borderId="0" xfId="0" applyFont="1" applyAlignment="1">
      <alignment horizontal="right"/>
    </xf>
    <xf numFmtId="14" fontId="12" fillId="8" borderId="0" xfId="0" applyNumberFormat="1" applyFont="1" applyFill="1"/>
    <xf numFmtId="14" fontId="12" fillId="4" borderId="0" xfId="0" applyNumberFormat="1" applyFont="1" applyFill="1"/>
    <xf numFmtId="0" fontId="31" fillId="4" borderId="0" xfId="0" applyFont="1" applyFill="1" applyAlignment="1">
      <alignment horizontal="left"/>
    </xf>
    <xf numFmtId="0" fontId="12" fillId="8" borderId="0" xfId="0" applyFont="1" applyFill="1" applyAlignment="1">
      <alignment horizontal="right"/>
    </xf>
    <xf numFmtId="9" fontId="12" fillId="8" borderId="0" xfId="0" applyNumberFormat="1" applyFont="1" applyFill="1"/>
    <xf numFmtId="9" fontId="12" fillId="4" borderId="0" xfId="0" applyNumberFormat="1" applyFont="1" applyFill="1"/>
    <xf numFmtId="9" fontId="12" fillId="8" borderId="0" xfId="0" applyNumberFormat="1" applyFont="1" applyFill="1" applyAlignment="1">
      <alignment horizontal="right"/>
    </xf>
    <xf numFmtId="0" fontId="0" fillId="4" borderId="0" xfId="0" applyFill="1" applyAlignment="1">
      <alignment horizontal="right"/>
    </xf>
    <xf numFmtId="173" fontId="0" fillId="0" borderId="0" xfId="0" applyNumberFormat="1" applyAlignment="1">
      <alignment horizontal="left"/>
    </xf>
    <xf numFmtId="0" fontId="5" fillId="4" borderId="27" xfId="0" applyFont="1" applyFill="1" applyBorder="1" applyAlignment="1">
      <alignment horizontal="center"/>
    </xf>
    <xf numFmtId="0" fontId="5" fillId="0" borderId="27" xfId="0" applyFont="1" applyBorder="1" applyAlignment="1">
      <alignment horizontal="center"/>
    </xf>
    <xf numFmtId="0" fontId="0" fillId="0" borderId="36" xfId="0" applyBorder="1"/>
    <xf numFmtId="0" fontId="5" fillId="0" borderId="36" xfId="0" applyFont="1" applyBorder="1" applyAlignment="1">
      <alignment horizontal="center"/>
    </xf>
    <xf numFmtId="173" fontId="0" fillId="0" borderId="36" xfId="0" applyNumberFormat="1" applyBorder="1" applyAlignment="1">
      <alignment horizontal="left"/>
    </xf>
    <xf numFmtId="9" fontId="0" fillId="8" borderId="36" xfId="0" applyNumberFormat="1" applyFill="1" applyBorder="1" applyAlignment="1">
      <alignment horizontal="right"/>
    </xf>
    <xf numFmtId="0" fontId="5" fillId="0" borderId="37" xfId="0" applyFont="1" applyBorder="1" applyAlignment="1">
      <alignment horizontal="center"/>
    </xf>
    <xf numFmtId="182" fontId="0" fillId="0" borderId="0" xfId="3" applyNumberFormat="1" applyFont="1"/>
    <xf numFmtId="0" fontId="36" fillId="0" borderId="0" xfId="0" applyFont="1"/>
    <xf numFmtId="0" fontId="37" fillId="0" borderId="0" xfId="0" applyFont="1"/>
    <xf numFmtId="183" fontId="0" fillId="4" borderId="0" xfId="0" applyNumberFormat="1" applyFill="1"/>
    <xf numFmtId="43" fontId="0" fillId="5" borderId="0" xfId="0" applyNumberFormat="1" applyFill="1"/>
    <xf numFmtId="169" fontId="0" fillId="0" borderId="32" xfId="0" applyNumberFormat="1" applyBorder="1" applyAlignment="1">
      <alignment horizontal="center"/>
    </xf>
    <xf numFmtId="170" fontId="0" fillId="0" borderId="32" xfId="0" applyNumberFormat="1" applyBorder="1" applyAlignment="1">
      <alignment horizontal="center"/>
    </xf>
    <xf numFmtId="171" fontId="0" fillId="0" borderId="32" xfId="0" applyNumberFormat="1" applyBorder="1" applyAlignment="1">
      <alignment horizontal="center"/>
    </xf>
    <xf numFmtId="172" fontId="0" fillId="0" borderId="32" xfId="0" applyNumberFormat="1" applyBorder="1" applyAlignment="1">
      <alignment horizontal="center"/>
    </xf>
    <xf numFmtId="0" fontId="0" fillId="0" borderId="34" xfId="0" applyBorder="1" applyAlignment="1">
      <alignment vertical="center"/>
    </xf>
    <xf numFmtId="167" fontId="0" fillId="8" borderId="0" xfId="2" applyNumberFormat="1" applyFont="1" applyFill="1" applyBorder="1" applyAlignment="1">
      <alignment vertical="center"/>
    </xf>
    <xf numFmtId="0" fontId="0" fillId="8" borderId="0" xfId="0" applyFill="1" applyAlignment="1">
      <alignment horizontal="right" vertical="center"/>
    </xf>
    <xf numFmtId="0" fontId="5" fillId="0" borderId="0" xfId="0" applyFont="1" applyAlignment="1">
      <alignment horizontal="center" vertical="center"/>
    </xf>
    <xf numFmtId="168" fontId="0" fillId="0" borderId="0" xfId="0" applyNumberFormat="1" applyAlignment="1">
      <alignment horizontal="left" vertical="center"/>
    </xf>
    <xf numFmtId="9" fontId="0" fillId="8" borderId="0" xfId="0" applyNumberFormat="1" applyFill="1" applyAlignment="1">
      <alignment vertical="center"/>
    </xf>
    <xf numFmtId="9" fontId="0" fillId="8" borderId="0" xfId="0" applyNumberFormat="1" applyFill="1" applyAlignment="1">
      <alignment horizontal="right" vertical="center"/>
    </xf>
    <xf numFmtId="0" fontId="5" fillId="0" borderId="27" xfId="0" applyFont="1" applyBorder="1" applyAlignment="1">
      <alignment horizontal="center" vertical="center"/>
    </xf>
    <xf numFmtId="0" fontId="7"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center" vertical="center"/>
    </xf>
    <xf numFmtId="1" fontId="0" fillId="4" borderId="0" xfId="3" applyNumberFormat="1" applyFont="1" applyFill="1" applyBorder="1" applyAlignment="1">
      <alignment horizontal="right" vertical="center"/>
    </xf>
    <xf numFmtId="2" fontId="0" fillId="10" borderId="0" xfId="3" applyNumberFormat="1" applyFont="1" applyFill="1" applyBorder="1" applyAlignment="1">
      <alignment horizontal="right" vertical="center"/>
    </xf>
    <xf numFmtId="2" fontId="0" fillId="5" borderId="0" xfId="0" applyNumberFormat="1" applyFill="1" applyAlignment="1">
      <alignment horizontal="center"/>
    </xf>
    <xf numFmtId="0" fontId="39" fillId="4" borderId="0" xfId="0" applyFont="1" applyFill="1"/>
    <xf numFmtId="0" fontId="39" fillId="4" borderId="0" xfId="0" applyFont="1" applyFill="1" applyAlignment="1">
      <alignment vertical="center"/>
    </xf>
    <xf numFmtId="0" fontId="27" fillId="9" borderId="0" xfId="0" applyFont="1" applyFill="1" applyAlignment="1">
      <alignment horizontal="center" vertical="center" textRotation="90"/>
    </xf>
    <xf numFmtId="0" fontId="30" fillId="9" borderId="0" xfId="0" applyFont="1" applyFill="1" applyAlignment="1">
      <alignment horizontal="center" vertical="center" textRotation="90" wrapText="1"/>
    </xf>
    <xf numFmtId="0" fontId="22" fillId="4" borderId="0" xfId="0" applyFont="1" applyFill="1" applyAlignment="1">
      <alignment horizontal="left" vertical="top" wrapText="1"/>
    </xf>
    <xf numFmtId="0" fontId="32" fillId="5" borderId="38" xfId="0" applyFont="1" applyFill="1" applyBorder="1" applyAlignment="1">
      <alignment horizontal="center" vertical="top" wrapText="1"/>
    </xf>
    <xf numFmtId="0" fontId="32" fillId="5" borderId="39" xfId="0" applyFont="1" applyFill="1" applyBorder="1" applyAlignment="1">
      <alignment horizontal="center" vertical="top" wrapText="1"/>
    </xf>
    <xf numFmtId="0" fontId="32" fillId="5" borderId="40" xfId="0" applyFont="1" applyFill="1" applyBorder="1" applyAlignment="1">
      <alignment horizontal="center" vertical="top" wrapText="1"/>
    </xf>
    <xf numFmtId="0" fontId="30" fillId="9" borderId="0" xfId="0" applyFont="1" applyFill="1" applyAlignment="1">
      <alignment horizontal="center" vertical="center" textRotation="90"/>
    </xf>
    <xf numFmtId="0" fontId="34" fillId="9" borderId="0" xfId="0" applyFont="1" applyFill="1" applyAlignment="1">
      <alignment horizontal="center" vertical="center" textRotation="90" wrapText="1"/>
    </xf>
    <xf numFmtId="0" fontId="4" fillId="3" borderId="34" xfId="0" applyFont="1" applyFill="1" applyBorder="1" applyAlignment="1">
      <alignment horizontal="center"/>
    </xf>
    <xf numFmtId="0" fontId="4" fillId="3" borderId="0" xfId="0" applyFont="1" applyFill="1" applyAlignment="1">
      <alignment horizontal="center"/>
    </xf>
    <xf numFmtId="0" fontId="17" fillId="4" borderId="0" xfId="4" applyFont="1" applyFill="1" applyAlignment="1">
      <alignment horizontal="center"/>
    </xf>
    <xf numFmtId="0" fontId="17" fillId="4" borderId="11" xfId="4" applyFont="1" applyFill="1" applyBorder="1" applyAlignment="1">
      <alignment horizontal="center"/>
    </xf>
    <xf numFmtId="164" fontId="0" fillId="0" borderId="0" xfId="0" applyNumberFormat="1" applyFont="1" applyAlignment="1">
      <alignment horizontal="left"/>
    </xf>
    <xf numFmtId="165" fontId="0" fillId="0" borderId="0" xfId="0" applyNumberFormat="1" applyFont="1" applyAlignment="1">
      <alignment horizontal="left" vertical="center" wrapText="1"/>
    </xf>
    <xf numFmtId="0" fontId="0" fillId="0" borderId="0" xfId="0" applyFont="1" applyAlignment="1">
      <alignment vertical="center" wrapText="1"/>
    </xf>
    <xf numFmtId="0" fontId="0" fillId="0" borderId="0" xfId="0" applyFont="1"/>
    <xf numFmtId="0" fontId="0" fillId="4" borderId="0" xfId="0" applyFont="1" applyFill="1" applyAlignment="1">
      <alignment horizontal="left"/>
    </xf>
    <xf numFmtId="0" fontId="0" fillId="0" borderId="0" xfId="0" applyFont="1" applyAlignment="1">
      <alignment horizontal="left" vertical="center"/>
    </xf>
    <xf numFmtId="165" fontId="0" fillId="0" borderId="0" xfId="0" applyNumberFormat="1" applyFont="1"/>
  </cellXfs>
  <cellStyles count="7">
    <cellStyle name="Millares" xfId="1" builtinId="3"/>
    <cellStyle name="Millares 2" xfId="6" xr:uid="{331878F4-AD18-4C05-B280-92059A47F2E9}"/>
    <cellStyle name="Moneda" xfId="2" builtinId="4"/>
    <cellStyle name="Normal" xfId="0" builtinId="0"/>
    <cellStyle name="Normal 2" xfId="4" xr:uid="{68A28830-4EA7-4588-80F1-97EF9E4EE416}"/>
    <cellStyle name="Porcentaje" xfId="3" builtinId="5"/>
    <cellStyle name="Porcentaje 2" xfId="5" xr:uid="{E2A49ED4-75DC-4B2C-A3B0-112EF03BB7C4}"/>
  </cellStyles>
  <dxfs count="0"/>
  <tableStyles count="0" defaultTableStyle="TableStyleMedium2" defaultPivotStyle="PivotStyleLight16"/>
  <colors>
    <mruColors>
      <color rgb="FFC0E6F5"/>
      <color rgb="FFC0E6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tyles" Target="styles.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FINANCE/LMARTI/taxpackage98/AccruedBonus-Detail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EGEORGE/AppData/Local/Microsoft/Windows/INetCache/Content.Outlook/Y2I5HKXX/Worksheet%20in%205640%20Revisi&#243;n%20de%20Activo%20Fijo%202004"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EGEORGE/AppData/Local/Microsoft/Windows/INetCache/Content.Outlook/Y2I5HKXX/Worksheet%20in%205240%20Revision%20de%20Inversiones%20a%20Octubre%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DOCUME~1/CCHARR~1/LOCALS~1/Temp/notesFFF692/~4391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Documents%20and%20Settings/CCharraga/My%20Documents/Castillo%20Miranda/Materialidad/Hojas%20de%20trabajo%20limpias%20MA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G/Library/Containers/com.apple.mail/Data/Library/Mail%20Downloads/308BB518-909A-4273-AACA-F9B79F5898C0/Ljruizg2/usuarios/usuarios/Auditor/2003/Historicos/E_F_Septiembre_2004_OS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G/Library/Containers/com.apple.mail/Data/Library/Mail%20Downloads/308BB518-909A-4273-AACA-F9B79F5898C0/Ljruizg2/usuarios/usuarios/Auditor/Superpack/Historicos/E_F_Agosto_SP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FCR/HCM%202006/Grupo%20Warner's/Warner's%20de%20M&#233;xico/Efectivo/WINDOWS/TEMP/CEDULAS%20PWHC%20MaxcomSEP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EGEORGE/AppData/Local/Microsoft/Windows/INetCache/Content.Outlook/Y2I5HKXX/Worksheet%20in%20(C)%205240%20Revisi&#243;n%20de%20Inversione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E/Documents%20and%20Settings/FCopca/Mis%20documentos/DTT%202005/2005/ANTAD/VISITA%20FINAL/B-10/B-10%2020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EGEORGE/AppData/Local/Microsoft/Windows/INetCache/Content.Outlook/Y2I5HKXX/Worksheet%20in%20(C)%208840%20Revisi&#243;n%20B-10%20SIFIC%20SERVICIOS%20GIGANTE,%20S.A%20DE%20C.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XCONTROL98"/>
      <sheetName val="CODA98"/>
      <sheetName val="TaxProvision98"/>
      <sheetName val="Sheet2"/>
      <sheetName val="Sheet3"/>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REF"/>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REF"/>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A0015 VP"/>
      <sheetName val="A0015 @ VP"/>
      <sheetName val="A0005 VP"/>
      <sheetName val="ROTACIONES V_P"/>
      <sheetName val="EXPLICACION VP"/>
      <sheetName val="MATERIALIDAD"/>
      <sheetName val="A0015 VF"/>
      <sheetName val="A0015 @ VF"/>
      <sheetName val="A0005 VF"/>
      <sheetName val="ROTACIONES V_F"/>
      <sheetName val="EXPLICACION VF"/>
      <sheetName val="A0028 HT"/>
      <sheetName val="AJ´S HISTORICOS"/>
      <sheetName val="AJ´S RECLASIFICACION"/>
      <sheetName val="A0005 CON AJT´S"/>
      <sheetName val="C1000"/>
      <sheetName val="E2000"/>
      <sheetName val="G3000"/>
      <sheetName val="I4000"/>
      <sheetName val="H5000"/>
      <sheetName val="N6000"/>
      <sheetName val="R7000"/>
      <sheetName val="P8000"/>
      <sheetName val="Q9000"/>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A0015 VF"/>
      <sheetName val="A0015 VP"/>
      <sheetName val="A0015 @ VF"/>
      <sheetName val="A0015 @ VP"/>
      <sheetName val="A0005"/>
      <sheetName val="A0005 VP"/>
      <sheetName val="ROTACIONES V_F"/>
      <sheetName val="ROTACIONES V_P"/>
      <sheetName val="EXPLICACION VP"/>
      <sheetName val="EXPLICACION VF"/>
      <sheetName val="MATERIALIDAD"/>
      <sheetName val="A0028"/>
      <sheetName val="AJ´S HISTORICOS"/>
      <sheetName val="AJ´S REEXPRESION"/>
      <sheetName val="RECLASIFICACIONES"/>
      <sheetName val="A0005 CON AJT´S"/>
      <sheetName val="C1000"/>
      <sheetName val="E2000"/>
      <sheetName val="G3000"/>
      <sheetName val="I4000"/>
      <sheetName val="NOTA"/>
      <sheetName val="H5000"/>
      <sheetName val="N6000"/>
      <sheetName val="R7000"/>
      <sheetName val="P8000"/>
      <sheetName val="Q9000"/>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CPC1"/>
      <sheetName val="CPC2"/>
      <sheetName val="CPC3"/>
      <sheetName val="CPC4"/>
      <sheetName val="CPC5"/>
      <sheetName val="CPC6"/>
      <sheetName val="CPC7"/>
      <sheetName val="CPC8"/>
      <sheetName val="CPC9"/>
      <sheetName val="CPC10"/>
      <sheetName val="CPC11"/>
      <sheetName val="CPC12"/>
      <sheetName val="CPC13"/>
      <sheetName val="CPC14"/>
      <sheetName val="CPC15"/>
      <sheetName val="CPC16"/>
      <sheetName val="CPC17"/>
      <sheetName val="CPC18"/>
      <sheetName val="CPC19"/>
      <sheetName val="CPC20"/>
      <sheetName val="CPC21"/>
      <sheetName val="CPC22"/>
      <sheetName val="CPC23"/>
      <sheetName val="CPC24"/>
      <sheetName val="CPC25"/>
      <sheetName val="CPC26"/>
      <sheetName val="CPC27"/>
      <sheetName val="CPC28"/>
      <sheetName val="CPC29"/>
      <sheetName val="CPC30"/>
      <sheetName val="CPC31"/>
      <sheetName val="CPC3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ntande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Asientos de B-10"/>
      <sheetName val="2. Indices"/>
      <sheetName val="3. REPOMO"/>
      <sheetName val="4. Edo Res"/>
      <sheetName val="Activo fijo"/>
      <sheetName val="6. Capital"/>
      <sheetName val="Tickmarks"/>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O FIJO"/>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F82EC-A2E5-45FE-8A1A-83CC7CCB523D}">
  <dimension ref="A1:CH88"/>
  <sheetViews>
    <sheetView showGridLines="0" tabSelected="1" topLeftCell="B1" zoomScale="60" zoomScaleNormal="60" workbookViewId="0">
      <pane xSplit="5" ySplit="22" topLeftCell="G23" activePane="bottomRight" state="frozen"/>
      <selection activeCell="B1" sqref="B1"/>
      <selection pane="topRight" activeCell="G1" sqref="G1"/>
      <selection pane="bottomLeft" activeCell="B23" sqref="B23"/>
      <selection pane="bottomRight" activeCell="Q7" sqref="Q7"/>
    </sheetView>
  </sheetViews>
  <sheetFormatPr baseColWidth="10" defaultRowHeight="15" outlineLevelRow="1" x14ac:dyDescent="0.25"/>
  <cols>
    <col min="1" max="1" width="4.140625" customWidth="1"/>
    <col min="2" max="2" width="12" customWidth="1"/>
    <col min="3" max="3" width="2.28515625" style="6" customWidth="1"/>
    <col min="4" max="4" width="33.5703125" customWidth="1"/>
    <col min="5" max="5" width="17.28515625" customWidth="1"/>
    <col min="6" max="6" width="2.42578125" style="6" customWidth="1"/>
    <col min="7" max="7" width="28.28515625" customWidth="1"/>
    <col min="8" max="8" width="15.42578125" style="6" bestFit="1" customWidth="1"/>
    <col min="9" max="9" width="14.42578125" bestFit="1" customWidth="1"/>
    <col min="10" max="10" width="21.28515625" customWidth="1"/>
    <col min="11" max="12" width="14.42578125" bestFit="1" customWidth="1"/>
    <col min="13" max="13" width="20.5703125" customWidth="1"/>
    <col min="14" max="14" width="16.85546875" customWidth="1"/>
    <col min="15" max="15" width="14.42578125" bestFit="1" customWidth="1"/>
    <col min="16" max="16" width="22" customWidth="1"/>
    <col min="17" max="17" width="14.42578125" bestFit="1" customWidth="1"/>
    <col min="18" max="18" width="14" bestFit="1" customWidth="1"/>
    <col min="19" max="22" width="14.42578125" bestFit="1" customWidth="1"/>
    <col min="23" max="25" width="14.85546875" bestFit="1" customWidth="1"/>
    <col min="26" max="33" width="14.42578125" bestFit="1" customWidth="1"/>
    <col min="34" max="34" width="16.42578125" style="2" bestFit="1" customWidth="1"/>
    <col min="35" max="45" width="14.42578125" bestFit="1" customWidth="1"/>
    <col min="46" max="46" width="14" bestFit="1" customWidth="1"/>
    <col min="47" max="47" width="16.42578125" style="2" bestFit="1" customWidth="1"/>
    <col min="48" max="51" width="14.42578125" bestFit="1" customWidth="1"/>
    <col min="52" max="55" width="14" bestFit="1" customWidth="1"/>
    <col min="56" max="59" width="14.42578125" bestFit="1" customWidth="1"/>
    <col min="60" max="60" width="16.42578125" style="2" bestFit="1" customWidth="1"/>
    <col min="61" max="65" width="14.42578125" bestFit="1" customWidth="1"/>
    <col min="66" max="66" width="14" bestFit="1" customWidth="1"/>
    <col min="67" max="71" width="14.42578125" bestFit="1" customWidth="1"/>
    <col min="72" max="72" width="17.85546875" bestFit="1" customWidth="1"/>
    <col min="73" max="73" width="16.42578125" style="2" bestFit="1" customWidth="1"/>
    <col min="74" max="85" width="13.85546875" bestFit="1" customWidth="1"/>
    <col min="86" max="86" width="16.85546875" style="4" bestFit="1" customWidth="1"/>
    <col min="87" max="16384" width="11.42578125" style="309"/>
  </cols>
  <sheetData>
    <row r="1" spans="1:86" ht="19.5" customHeight="1" x14ac:dyDescent="0.25">
      <c r="D1" s="313"/>
      <c r="E1" s="313"/>
      <c r="F1" s="178"/>
      <c r="I1" s="31"/>
      <c r="J1" s="31"/>
      <c r="K1" s="31"/>
      <c r="L1" s="31"/>
      <c r="M1" s="31"/>
      <c r="N1" s="31"/>
      <c r="O1" s="31"/>
      <c r="P1" s="31"/>
      <c r="Q1" s="31"/>
      <c r="R1" s="31"/>
      <c r="S1" s="31"/>
      <c r="T1" s="31"/>
      <c r="U1" s="31"/>
      <c r="V1" s="31"/>
      <c r="W1" s="31"/>
      <c r="X1" s="31"/>
      <c r="Y1" s="31"/>
      <c r="Z1" s="31"/>
      <c r="AA1" s="31"/>
      <c r="AB1" s="31"/>
      <c r="AC1" s="31"/>
      <c r="AD1" s="31"/>
      <c r="AE1" s="31"/>
      <c r="AF1" s="31"/>
      <c r="AG1" s="31"/>
      <c r="AH1" s="36"/>
    </row>
    <row r="2" spans="1:86" ht="53.25" customHeight="1" x14ac:dyDescent="0.25">
      <c r="D2" s="314" t="s">
        <v>136</v>
      </c>
      <c r="E2" s="315"/>
      <c r="F2" s="315"/>
      <c r="G2" s="315"/>
      <c r="H2" s="315"/>
      <c r="I2" s="315"/>
      <c r="J2" s="315"/>
      <c r="K2" s="315"/>
      <c r="L2" s="315"/>
      <c r="M2" s="315"/>
      <c r="N2" s="315"/>
      <c r="O2" s="315"/>
      <c r="P2" s="315"/>
      <c r="Q2" s="315"/>
      <c r="R2" s="316"/>
      <c r="S2" s="31"/>
      <c r="T2" s="31"/>
      <c r="U2" s="31"/>
      <c r="V2" s="31"/>
      <c r="W2" s="31"/>
      <c r="X2" s="31"/>
      <c r="Y2" s="31"/>
      <c r="Z2" s="31"/>
      <c r="AA2" s="31"/>
      <c r="AB2" s="31"/>
      <c r="AC2" s="31"/>
      <c r="AD2" s="31"/>
      <c r="AE2" s="31"/>
      <c r="AF2" s="31"/>
      <c r="AG2" s="31"/>
      <c r="AH2" s="36"/>
    </row>
    <row r="3" spans="1:86" ht="18.75" customHeight="1" x14ac:dyDescent="0.3">
      <c r="A3" s="6"/>
      <c r="B3" s="6"/>
      <c r="D3" s="319" t="s">
        <v>38</v>
      </c>
      <c r="E3" s="320"/>
      <c r="G3" s="320" t="s">
        <v>119</v>
      </c>
      <c r="H3" s="320"/>
      <c r="I3" s="188"/>
      <c r="J3" s="320" t="s">
        <v>30</v>
      </c>
      <c r="K3" s="320"/>
      <c r="L3" s="6"/>
      <c r="M3" s="320" t="s">
        <v>45</v>
      </c>
      <c r="N3" s="320"/>
      <c r="O3" s="6"/>
      <c r="P3" s="252" t="s">
        <v>120</v>
      </c>
      <c r="Q3" s="252"/>
      <c r="R3" s="279"/>
      <c r="S3" s="188"/>
      <c r="T3" s="188"/>
      <c r="U3" s="188"/>
      <c r="V3" s="188"/>
      <c r="W3" s="188"/>
      <c r="X3" s="188"/>
      <c r="Y3" s="188"/>
      <c r="Z3" s="188"/>
      <c r="AA3" s="188"/>
      <c r="AB3" s="188"/>
      <c r="AC3" s="188"/>
      <c r="AD3" s="188"/>
      <c r="AE3" s="188"/>
      <c r="AF3" s="188"/>
      <c r="AG3" s="188"/>
      <c r="AH3" s="205"/>
      <c r="AI3" s="6"/>
      <c r="AJ3" s="6"/>
      <c r="AK3" s="6"/>
      <c r="AL3" s="6"/>
      <c r="AM3" s="6"/>
      <c r="AN3" s="6"/>
      <c r="AO3" s="6"/>
      <c r="AP3" s="6"/>
      <c r="AQ3" s="6"/>
      <c r="AR3" s="6"/>
      <c r="AS3" s="6"/>
      <c r="AT3" s="6"/>
      <c r="AU3" s="181"/>
      <c r="AV3" s="6"/>
      <c r="AW3" s="6"/>
      <c r="AX3" s="6"/>
      <c r="AY3" s="6"/>
      <c r="AZ3" s="6"/>
      <c r="BA3" s="6"/>
      <c r="BB3" s="6"/>
      <c r="BC3" s="6"/>
      <c r="BD3" s="6"/>
      <c r="BE3" s="6"/>
      <c r="BF3" s="6"/>
      <c r="BG3" s="6"/>
      <c r="BH3" s="181"/>
      <c r="BI3" s="6"/>
      <c r="BJ3" s="6"/>
      <c r="BK3" s="6"/>
      <c r="BL3" s="6"/>
      <c r="BM3" s="6"/>
      <c r="BN3" s="6"/>
      <c r="BO3" s="6"/>
      <c r="BP3" s="6"/>
      <c r="BQ3" s="6"/>
      <c r="BR3" s="6"/>
      <c r="BS3" s="6"/>
      <c r="BT3" s="6"/>
      <c r="BU3" s="181"/>
      <c r="BV3" s="6"/>
      <c r="BW3" s="6"/>
      <c r="BX3" s="6"/>
      <c r="BY3" s="6"/>
      <c r="BZ3" s="6"/>
      <c r="CA3" s="6"/>
      <c r="CB3" s="6"/>
      <c r="CC3" s="6"/>
      <c r="CD3" s="6"/>
      <c r="CE3" s="6"/>
      <c r="CF3" s="6"/>
      <c r="CG3" s="6"/>
      <c r="CH3" s="206"/>
    </row>
    <row r="4" spans="1:86" x14ac:dyDescent="0.25">
      <c r="D4" s="211" t="s">
        <v>117</v>
      </c>
      <c r="E4" s="172">
        <v>1800</v>
      </c>
      <c r="G4" s="327" t="s">
        <v>3</v>
      </c>
      <c r="H4" s="253">
        <v>140</v>
      </c>
      <c r="I4" s="31"/>
      <c r="J4" t="s">
        <v>31</v>
      </c>
      <c r="K4" s="172">
        <v>700000</v>
      </c>
      <c r="L4" s="6"/>
      <c r="M4" t="s">
        <v>31</v>
      </c>
      <c r="N4" s="174">
        <v>80000</v>
      </c>
      <c r="P4" s="323">
        <f>+I22</f>
        <v>1</v>
      </c>
      <c r="Q4" s="256">
        <v>0.65</v>
      </c>
      <c r="R4" s="280"/>
      <c r="S4" s="31"/>
      <c r="T4" s="31"/>
      <c r="U4" s="31"/>
      <c r="V4" s="31"/>
      <c r="W4" s="31"/>
      <c r="X4" s="31"/>
      <c r="Y4" s="31"/>
      <c r="Z4" s="31"/>
      <c r="AA4" s="31"/>
      <c r="AB4" s="31"/>
      <c r="AC4" s="31"/>
      <c r="AD4" s="31"/>
      <c r="AE4" s="31"/>
      <c r="AF4" s="31"/>
      <c r="AG4" s="31"/>
      <c r="AH4" s="36"/>
    </row>
    <row r="5" spans="1:86" s="310" customFormat="1" ht="39" customHeight="1" x14ac:dyDescent="0.25">
      <c r="A5" s="230"/>
      <c r="B5" s="230"/>
      <c r="C5" s="224"/>
      <c r="D5" s="295" t="s">
        <v>118</v>
      </c>
      <c r="E5" s="296">
        <v>2100</v>
      </c>
      <c r="F5" s="224"/>
      <c r="G5" s="328" t="s">
        <v>15</v>
      </c>
      <c r="H5" s="297">
        <v>80</v>
      </c>
      <c r="I5" s="298"/>
      <c r="J5" s="299">
        <f>+I21</f>
        <v>0</v>
      </c>
      <c r="K5" s="300">
        <v>0.06</v>
      </c>
      <c r="L5" s="224"/>
      <c r="M5" s="299">
        <f>+I21</f>
        <v>0</v>
      </c>
      <c r="N5" s="301">
        <v>0</v>
      </c>
      <c r="O5" s="230"/>
      <c r="P5" s="324" t="s">
        <v>6</v>
      </c>
      <c r="Q5" s="306">
        <f>+Q6*H4</f>
        <v>134.4</v>
      </c>
      <c r="R5" s="302"/>
      <c r="S5" s="298"/>
      <c r="T5" s="298"/>
      <c r="U5" s="298"/>
      <c r="V5" s="298"/>
      <c r="W5" s="298"/>
      <c r="X5" s="298"/>
      <c r="Y5" s="298"/>
      <c r="Z5" s="298"/>
      <c r="AA5" s="298"/>
      <c r="AB5" s="298"/>
      <c r="AC5" s="298"/>
      <c r="AD5" s="298"/>
      <c r="AE5" s="298"/>
      <c r="AF5" s="298"/>
      <c r="AG5" s="298"/>
      <c r="AH5" s="303"/>
      <c r="AI5" s="230"/>
      <c r="AJ5" s="230"/>
      <c r="AK5" s="230"/>
      <c r="AL5" s="230"/>
      <c r="AM5" s="230"/>
      <c r="AN5" s="230"/>
      <c r="AO5" s="230"/>
      <c r="AP5" s="230"/>
      <c r="AQ5" s="230"/>
      <c r="AR5" s="230"/>
      <c r="AS5" s="230"/>
      <c r="AT5" s="230"/>
      <c r="AU5" s="304"/>
      <c r="AV5" s="230"/>
      <c r="AW5" s="230"/>
      <c r="AX5" s="230"/>
      <c r="AY5" s="230"/>
      <c r="AZ5" s="230"/>
      <c r="BA5" s="230"/>
      <c r="BB5" s="230"/>
      <c r="BC5" s="230"/>
      <c r="BD5" s="230"/>
      <c r="BE5" s="230"/>
      <c r="BF5" s="230"/>
      <c r="BG5" s="230"/>
      <c r="BH5" s="304"/>
      <c r="BI5" s="230"/>
      <c r="BJ5" s="230"/>
      <c r="BK5" s="230"/>
      <c r="BL5" s="230"/>
      <c r="BM5" s="230"/>
      <c r="BN5" s="230"/>
      <c r="BO5" s="230"/>
      <c r="BP5" s="230"/>
      <c r="BQ5" s="230"/>
      <c r="BR5" s="230"/>
      <c r="BS5" s="230"/>
      <c r="BT5" s="230"/>
      <c r="BU5" s="304"/>
      <c r="BV5" s="230"/>
      <c r="BW5" s="230"/>
      <c r="BX5" s="230"/>
      <c r="BY5" s="230"/>
      <c r="BZ5" s="230"/>
      <c r="CA5" s="230"/>
      <c r="CB5" s="230"/>
      <c r="CC5" s="230"/>
      <c r="CD5" s="230"/>
      <c r="CE5" s="230"/>
      <c r="CF5" s="230"/>
      <c r="CG5" s="230"/>
      <c r="CH5" s="305"/>
    </row>
    <row r="6" spans="1:86" x14ac:dyDescent="0.25">
      <c r="D6" s="208" t="s">
        <v>7</v>
      </c>
      <c r="E6" s="257">
        <f>+T22</f>
        <v>12</v>
      </c>
      <c r="G6" s="326" t="s">
        <v>17</v>
      </c>
      <c r="H6" s="253">
        <v>50</v>
      </c>
      <c r="I6" s="31"/>
      <c r="J6" s="258" t="str">
        <f>+V21</f>
        <v>Year 2</v>
      </c>
      <c r="K6" s="255">
        <v>0.03</v>
      </c>
      <c r="L6" s="6"/>
      <c r="M6" s="258" t="str">
        <f>+V21</f>
        <v>Year 2</v>
      </c>
      <c r="N6" s="256">
        <v>0.03</v>
      </c>
      <c r="P6" s="323">
        <f>+T22</f>
        <v>12</v>
      </c>
      <c r="Q6" s="256">
        <v>0.96</v>
      </c>
      <c r="R6" s="280"/>
      <c r="S6" s="31"/>
      <c r="T6" s="31"/>
      <c r="U6" s="31"/>
      <c r="V6" s="31"/>
      <c r="W6" s="31"/>
      <c r="X6" s="31"/>
      <c r="Y6" s="31"/>
      <c r="Z6" s="31"/>
      <c r="AA6" s="31"/>
      <c r="AB6" s="31"/>
      <c r="AC6" s="31"/>
      <c r="AD6" s="31"/>
      <c r="AE6" s="31"/>
      <c r="AF6" s="31"/>
      <c r="AG6" s="31"/>
      <c r="AH6" s="36"/>
    </row>
    <row r="7" spans="1:86" x14ac:dyDescent="0.25">
      <c r="D7" s="212" t="s">
        <v>116</v>
      </c>
      <c r="E7" s="174">
        <v>100</v>
      </c>
      <c r="G7" s="329" t="s">
        <v>127</v>
      </c>
      <c r="H7" s="259">
        <v>8.3333333333333329E-2</v>
      </c>
      <c r="I7" s="31"/>
      <c r="J7" s="260" t="str">
        <f>+AI21</f>
        <v>Year 3</v>
      </c>
      <c r="K7" s="255">
        <v>0.03</v>
      </c>
      <c r="L7" s="6"/>
      <c r="M7" s="260" t="str">
        <f>+AT21</f>
        <v>Year 3</v>
      </c>
      <c r="N7" s="256">
        <v>0.03</v>
      </c>
      <c r="P7" s="325" t="s">
        <v>8</v>
      </c>
      <c r="Q7" s="307">
        <f>+((Q6-Q4)/P6)*H4</f>
        <v>3.6166666666666663</v>
      </c>
      <c r="R7" s="280"/>
      <c r="S7" s="31"/>
      <c r="T7" s="31"/>
      <c r="U7" s="31"/>
      <c r="V7" s="31"/>
      <c r="W7" s="31"/>
      <c r="X7" s="31"/>
      <c r="Y7" s="31"/>
      <c r="Z7" s="31"/>
      <c r="AA7" s="31"/>
      <c r="AB7" s="31"/>
      <c r="AC7" s="31"/>
      <c r="AD7" s="31"/>
      <c r="AE7" s="31"/>
      <c r="AF7" s="31"/>
      <c r="AG7" s="31"/>
      <c r="AH7" s="36"/>
    </row>
    <row r="8" spans="1:86" x14ac:dyDescent="0.25">
      <c r="D8" s="208" t="s">
        <v>115</v>
      </c>
      <c r="E8" s="174">
        <v>25</v>
      </c>
      <c r="G8" s="329" t="s">
        <v>9</v>
      </c>
      <c r="H8" s="261">
        <f>+J22</f>
        <v>2</v>
      </c>
      <c r="I8" s="31"/>
      <c r="J8" s="262" t="str">
        <f>+AW21</f>
        <v>Year 4</v>
      </c>
      <c r="K8" s="255">
        <v>0.03</v>
      </c>
      <c r="L8" s="6"/>
      <c r="M8" s="262" t="str">
        <f>+AV21</f>
        <v>Year 4</v>
      </c>
      <c r="N8" s="256">
        <v>0.03</v>
      </c>
      <c r="R8" s="280"/>
      <c r="S8" s="31"/>
      <c r="T8" s="31"/>
      <c r="U8" s="31"/>
      <c r="V8" s="31"/>
      <c r="W8" s="31"/>
      <c r="X8" s="31"/>
      <c r="Y8" s="31"/>
      <c r="Z8" s="31"/>
      <c r="AA8" s="31"/>
      <c r="AB8" s="31"/>
      <c r="AC8" s="31"/>
      <c r="AD8" s="31"/>
      <c r="AE8" s="31"/>
      <c r="AF8" s="31"/>
      <c r="AG8" s="31"/>
      <c r="AH8" s="36"/>
    </row>
    <row r="9" spans="1:86" x14ac:dyDescent="0.25">
      <c r="D9" s="208"/>
      <c r="E9" s="192"/>
      <c r="G9" s="326" t="s">
        <v>20</v>
      </c>
      <c r="H9" s="255">
        <v>0.8</v>
      </c>
      <c r="I9" s="31"/>
      <c r="J9" s="263" t="str">
        <f>+BL21</f>
        <v>Year 5</v>
      </c>
      <c r="K9" s="255">
        <v>0.03</v>
      </c>
      <c r="L9" s="6"/>
      <c r="M9" s="263" t="str">
        <f>+BI21</f>
        <v>Year 5</v>
      </c>
      <c r="N9" s="256">
        <v>0.03</v>
      </c>
      <c r="O9" s="31"/>
      <c r="R9" s="280"/>
      <c r="S9" s="31"/>
      <c r="T9" s="31"/>
      <c r="U9" s="31"/>
      <c r="V9" s="31"/>
      <c r="W9" s="31"/>
      <c r="X9" s="31"/>
      <c r="Y9" s="31"/>
      <c r="Z9" s="31"/>
      <c r="AA9" s="31"/>
      <c r="AB9" s="31"/>
      <c r="AC9" s="31"/>
      <c r="AD9" s="31"/>
      <c r="AE9" s="31"/>
      <c r="AF9" s="31"/>
      <c r="AG9" s="31"/>
      <c r="AH9" s="36"/>
    </row>
    <row r="10" spans="1:86" ht="15.75" x14ac:dyDescent="0.25">
      <c r="D10" s="213"/>
      <c r="E10" s="264"/>
      <c r="G10" s="326" t="s">
        <v>16</v>
      </c>
      <c r="H10" s="255">
        <v>0.5</v>
      </c>
      <c r="I10" s="31"/>
      <c r="J10" s="263" t="str">
        <f>+BV21</f>
        <v>Year 6</v>
      </c>
      <c r="K10" s="255">
        <v>0.06</v>
      </c>
      <c r="L10" s="6"/>
      <c r="M10" s="263" t="str">
        <f>+BV21</f>
        <v>Year 6</v>
      </c>
      <c r="N10" s="256">
        <v>0.03</v>
      </c>
      <c r="O10" s="31"/>
      <c r="R10" s="280"/>
      <c r="S10" s="31"/>
      <c r="T10" s="31"/>
      <c r="U10" s="31"/>
      <c r="V10" s="31"/>
      <c r="W10" s="31"/>
      <c r="X10" s="31"/>
      <c r="Y10" s="31"/>
      <c r="Z10" s="31"/>
      <c r="AA10" s="31"/>
      <c r="AB10" s="31"/>
      <c r="AC10" s="31"/>
      <c r="AD10" s="31"/>
      <c r="AE10" s="31"/>
      <c r="AF10" s="31"/>
      <c r="AG10" s="31"/>
      <c r="AH10" s="36"/>
    </row>
    <row r="11" spans="1:86" ht="18.75" x14ac:dyDescent="0.3">
      <c r="D11" s="319" t="s">
        <v>35</v>
      </c>
      <c r="E11" s="320"/>
      <c r="F11" s="320"/>
      <c r="G11" s="320"/>
      <c r="H11" s="320"/>
      <c r="I11" s="31"/>
      <c r="J11" s="265" t="s">
        <v>14</v>
      </c>
      <c r="K11" s="265"/>
      <c r="L11" s="6"/>
      <c r="M11" s="252" t="s">
        <v>121</v>
      </c>
      <c r="N11" s="252"/>
      <c r="O11" s="31"/>
      <c r="R11" s="280"/>
      <c r="S11" s="31"/>
      <c r="T11" s="31"/>
      <c r="U11" s="31"/>
      <c r="V11" s="31"/>
      <c r="W11" s="31"/>
      <c r="X11" s="31"/>
      <c r="Y11" s="31"/>
      <c r="Z11" s="31"/>
      <c r="AA11" s="31"/>
      <c r="AB11" s="31"/>
      <c r="AC11" s="31"/>
      <c r="AD11" s="31"/>
      <c r="AE11" s="31"/>
      <c r="AF11" s="31"/>
      <c r="AG11" s="31"/>
      <c r="AH11" s="36"/>
    </row>
    <row r="12" spans="1:86" ht="15.75" x14ac:dyDescent="0.25">
      <c r="D12" s="209">
        <f>+G22</f>
        <v>0</v>
      </c>
      <c r="E12" s="266">
        <v>27500000</v>
      </c>
      <c r="F12" s="267"/>
      <c r="G12" s="268" t="s">
        <v>130</v>
      </c>
      <c r="H12" s="256">
        <v>0.02</v>
      </c>
      <c r="I12" s="31"/>
      <c r="J12" s="254">
        <f>+I21</f>
        <v>0</v>
      </c>
      <c r="K12" s="256">
        <v>0</v>
      </c>
      <c r="L12" s="6"/>
      <c r="M12" s="326" t="s">
        <v>112</v>
      </c>
      <c r="N12" s="269">
        <v>5</v>
      </c>
      <c r="O12" s="31"/>
      <c r="R12" s="280"/>
      <c r="S12" s="31"/>
      <c r="T12" s="31"/>
      <c r="U12" s="31"/>
      <c r="V12" s="31"/>
      <c r="W12" s="31"/>
      <c r="X12" s="31"/>
      <c r="Y12" s="31"/>
      <c r="Z12" s="31"/>
      <c r="AA12" s="31"/>
      <c r="AB12" s="31"/>
      <c r="AC12" s="31"/>
      <c r="AD12" s="31"/>
      <c r="AE12" s="31"/>
      <c r="AF12" s="31"/>
      <c r="AG12" s="31"/>
      <c r="AH12" s="36"/>
    </row>
    <row r="13" spans="1:86" ht="15.75" x14ac:dyDescent="0.25">
      <c r="D13" s="210" t="s">
        <v>48</v>
      </c>
      <c r="E13" s="270">
        <v>47118</v>
      </c>
      <c r="F13" s="271"/>
      <c r="G13" s="272" t="s">
        <v>34</v>
      </c>
      <c r="H13" s="256">
        <v>0.02</v>
      </c>
      <c r="I13" s="31"/>
      <c r="J13" s="258" t="str">
        <f>+V21</f>
        <v>Year 2</v>
      </c>
      <c r="K13" s="256">
        <v>0.03</v>
      </c>
      <c r="L13" s="6"/>
      <c r="M13" s="326" t="s">
        <v>137</v>
      </c>
      <c r="N13" s="273">
        <v>30</v>
      </c>
      <c r="O13" s="31"/>
      <c r="R13" s="280"/>
      <c r="S13" s="31"/>
      <c r="T13" s="31"/>
      <c r="U13" s="31"/>
      <c r="V13" s="31"/>
      <c r="W13" s="31"/>
      <c r="X13" s="31"/>
      <c r="Y13" s="31"/>
      <c r="Z13" s="31"/>
      <c r="AA13" s="31"/>
      <c r="AB13" s="31"/>
      <c r="AC13" s="31"/>
      <c r="AD13" s="31"/>
      <c r="AE13" s="31"/>
      <c r="AF13" s="31"/>
      <c r="AG13" s="31"/>
      <c r="AH13" s="36"/>
    </row>
    <row r="14" spans="1:86" ht="15.75" x14ac:dyDescent="0.25">
      <c r="D14" s="210" t="s">
        <v>110</v>
      </c>
      <c r="E14" s="270">
        <v>45291</v>
      </c>
      <c r="F14" s="271"/>
      <c r="I14" s="31"/>
      <c r="J14" s="260" t="str">
        <f>+AI21</f>
        <v>Year 3</v>
      </c>
      <c r="K14" s="256">
        <v>0.03</v>
      </c>
      <c r="L14" s="6"/>
      <c r="M14" s="326" t="s">
        <v>113</v>
      </c>
      <c r="N14" s="173">
        <v>15000000</v>
      </c>
      <c r="O14" s="31"/>
      <c r="P14" s="31"/>
      <c r="Q14" s="31"/>
      <c r="R14" s="280"/>
      <c r="S14" s="31"/>
      <c r="T14" s="31"/>
      <c r="U14" s="31"/>
      <c r="V14" s="31"/>
      <c r="W14" s="31"/>
      <c r="X14" s="31"/>
      <c r="Y14" s="31"/>
      <c r="Z14" s="31"/>
      <c r="AA14" s="31"/>
      <c r="AB14" s="31"/>
      <c r="AC14" s="31"/>
      <c r="AD14" s="31"/>
      <c r="AE14" s="31"/>
      <c r="AF14" s="31"/>
      <c r="AG14" s="31"/>
      <c r="AH14" s="36"/>
    </row>
    <row r="15" spans="1:86" ht="18.75" x14ac:dyDescent="0.3">
      <c r="D15" s="207" t="s">
        <v>49</v>
      </c>
      <c r="E15" s="274">
        <v>0.05</v>
      </c>
      <c r="F15" s="275"/>
      <c r="G15" s="320" t="s">
        <v>131</v>
      </c>
      <c r="H15" s="320"/>
      <c r="I15" s="31"/>
      <c r="J15" s="262" t="str">
        <f>+AV21</f>
        <v>Year 4</v>
      </c>
      <c r="K15" s="256">
        <v>0.03</v>
      </c>
      <c r="L15" s="6"/>
      <c r="M15" s="326" t="s">
        <v>114</v>
      </c>
      <c r="N15" s="276">
        <v>0.05</v>
      </c>
      <c r="O15" s="31"/>
      <c r="P15" s="31"/>
      <c r="Q15" s="31"/>
      <c r="R15" s="280"/>
      <c r="S15" s="31"/>
      <c r="T15" s="31"/>
      <c r="U15" s="31"/>
      <c r="V15" s="31"/>
      <c r="W15" s="31"/>
      <c r="X15" s="31"/>
      <c r="Y15" s="31"/>
      <c r="Z15" s="31"/>
      <c r="AA15" s="31"/>
      <c r="AB15" s="31"/>
      <c r="AC15" s="31"/>
      <c r="AD15" s="31"/>
      <c r="AE15" s="31"/>
      <c r="AF15" s="31"/>
      <c r="AG15" s="31"/>
      <c r="AH15" s="36"/>
    </row>
    <row r="16" spans="1:86" x14ac:dyDescent="0.25">
      <c r="D16" s="208" t="s">
        <v>108</v>
      </c>
      <c r="E16" s="255">
        <v>0.01</v>
      </c>
      <c r="F16" s="7"/>
      <c r="G16" s="6" t="s">
        <v>111</v>
      </c>
      <c r="H16" s="277">
        <v>12</v>
      </c>
      <c r="I16" s="31"/>
      <c r="J16" s="263" t="str">
        <f>+BI21</f>
        <v>Year 5</v>
      </c>
      <c r="K16" s="256">
        <v>0.03</v>
      </c>
      <c r="L16" s="6"/>
      <c r="M16" s="278"/>
      <c r="N16" s="278"/>
      <c r="O16" s="31"/>
      <c r="P16" s="31"/>
      <c r="Q16" s="31"/>
      <c r="R16" s="280"/>
      <c r="S16" s="31"/>
      <c r="T16" s="31"/>
      <c r="U16" s="31"/>
      <c r="V16" s="31"/>
      <c r="W16" s="31"/>
      <c r="X16" s="31"/>
      <c r="Y16" s="31"/>
      <c r="Z16" s="31"/>
      <c r="AA16" s="31"/>
      <c r="AB16" s="31"/>
      <c r="AC16" s="31"/>
      <c r="AD16" s="31"/>
      <c r="AE16" s="31"/>
      <c r="AF16" s="31"/>
      <c r="AG16" s="31"/>
      <c r="AH16" s="36"/>
    </row>
    <row r="17" spans="2:86" x14ac:dyDescent="0.25">
      <c r="D17" s="215"/>
      <c r="E17" s="281"/>
      <c r="F17" s="214"/>
      <c r="G17" s="281"/>
      <c r="H17" s="214"/>
      <c r="I17" s="282"/>
      <c r="J17" s="283" t="str">
        <f>+BV21</f>
        <v>Year 6</v>
      </c>
      <c r="K17" s="284">
        <v>0.03</v>
      </c>
      <c r="L17" s="214"/>
      <c r="M17" s="283"/>
      <c r="N17" s="283"/>
      <c r="O17" s="282"/>
      <c r="P17" s="282"/>
      <c r="Q17" s="282"/>
      <c r="R17" s="285"/>
      <c r="S17" s="31"/>
      <c r="T17" s="31"/>
      <c r="U17" s="31"/>
      <c r="V17" s="31"/>
      <c r="W17" s="31"/>
      <c r="X17" s="31"/>
      <c r="Y17" s="31"/>
      <c r="Z17" s="31"/>
      <c r="AA17" s="31"/>
      <c r="AB17" s="31"/>
      <c r="AC17" s="31"/>
      <c r="AD17" s="31"/>
      <c r="AE17" s="31"/>
      <c r="AF17" s="31"/>
      <c r="AG17" s="31"/>
      <c r="AH17" s="36"/>
    </row>
    <row r="18" spans="2:86" x14ac:dyDescent="0.25">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6"/>
    </row>
    <row r="19" spans="2:86" x14ac:dyDescent="0.25">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6"/>
    </row>
    <row r="20" spans="2:86" x14ac:dyDescent="0.25">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6"/>
    </row>
    <row r="21" spans="2:86" x14ac:dyDescent="0.25">
      <c r="G21" s="10">
        <v>0</v>
      </c>
      <c r="H21" s="13"/>
      <c r="I21" s="11">
        <f>+G21</f>
        <v>0</v>
      </c>
      <c r="J21" s="11">
        <f>+I21</f>
        <v>0</v>
      </c>
      <c r="K21" s="11">
        <f t="shared" ref="K21:U21" si="0">+J21</f>
        <v>0</v>
      </c>
      <c r="L21" s="11">
        <f t="shared" si="0"/>
        <v>0</v>
      </c>
      <c r="M21" s="11">
        <f t="shared" si="0"/>
        <v>0</v>
      </c>
      <c r="N21" s="11">
        <f t="shared" si="0"/>
        <v>0</v>
      </c>
      <c r="O21" s="11">
        <f t="shared" si="0"/>
        <v>0</v>
      </c>
      <c r="P21" s="11">
        <f t="shared" si="0"/>
        <v>0</v>
      </c>
      <c r="Q21" s="11">
        <f t="shared" si="0"/>
        <v>0</v>
      </c>
      <c r="R21" s="11">
        <f t="shared" si="0"/>
        <v>0</v>
      </c>
      <c r="S21" s="11">
        <f t="shared" si="0"/>
        <v>0</v>
      </c>
      <c r="T21" s="196">
        <f t="shared" si="0"/>
        <v>0</v>
      </c>
      <c r="U21" s="235">
        <f t="shared" si="0"/>
        <v>0</v>
      </c>
      <c r="V21" s="12" t="s">
        <v>25</v>
      </c>
      <c r="W21" s="12" t="str">
        <f>+V21</f>
        <v>Year 2</v>
      </c>
      <c r="X21" s="12" t="str">
        <f t="shared" ref="X21:AG21" si="1">+W21</f>
        <v>Year 2</v>
      </c>
      <c r="Y21" s="12" t="str">
        <f t="shared" si="1"/>
        <v>Year 2</v>
      </c>
      <c r="Z21" s="12" t="str">
        <f t="shared" si="1"/>
        <v>Year 2</v>
      </c>
      <c r="AA21" s="12" t="str">
        <f t="shared" si="1"/>
        <v>Year 2</v>
      </c>
      <c r="AB21" s="12" t="str">
        <f t="shared" si="1"/>
        <v>Year 2</v>
      </c>
      <c r="AC21" s="12" t="str">
        <f t="shared" si="1"/>
        <v>Year 2</v>
      </c>
      <c r="AD21" s="12" t="str">
        <f t="shared" si="1"/>
        <v>Year 2</v>
      </c>
      <c r="AE21" s="12" t="str">
        <f t="shared" si="1"/>
        <v>Year 2</v>
      </c>
      <c r="AF21" s="12" t="str">
        <f t="shared" si="1"/>
        <v>Year 2</v>
      </c>
      <c r="AG21" s="291" t="str">
        <f t="shared" si="1"/>
        <v>Year 2</v>
      </c>
      <c r="AH21" s="235" t="str">
        <f>+AG21</f>
        <v>Year 2</v>
      </c>
      <c r="AI21" s="17" t="s">
        <v>26</v>
      </c>
      <c r="AJ21" s="17" t="str">
        <f>+AI21</f>
        <v>Year 3</v>
      </c>
      <c r="AK21" s="17" t="str">
        <f t="shared" ref="AK21:AT21" si="2">+AI21</f>
        <v>Year 3</v>
      </c>
      <c r="AL21" s="17" t="str">
        <f t="shared" si="2"/>
        <v>Year 3</v>
      </c>
      <c r="AM21" s="17" t="str">
        <f t="shared" si="2"/>
        <v>Year 3</v>
      </c>
      <c r="AN21" s="17" t="str">
        <f t="shared" si="2"/>
        <v>Year 3</v>
      </c>
      <c r="AO21" s="17" t="str">
        <f t="shared" si="2"/>
        <v>Year 3</v>
      </c>
      <c r="AP21" s="17" t="str">
        <f t="shared" si="2"/>
        <v>Year 3</v>
      </c>
      <c r="AQ21" s="17" t="str">
        <f t="shared" si="2"/>
        <v>Year 3</v>
      </c>
      <c r="AR21" s="17" t="str">
        <f t="shared" si="2"/>
        <v>Year 3</v>
      </c>
      <c r="AS21" s="17" t="str">
        <f t="shared" si="2"/>
        <v>Year 3</v>
      </c>
      <c r="AT21" s="292" t="str">
        <f t="shared" si="2"/>
        <v>Year 3</v>
      </c>
      <c r="AU21" s="235" t="str">
        <f>+AT21</f>
        <v>Year 3</v>
      </c>
      <c r="AV21" s="18" t="s">
        <v>27</v>
      </c>
      <c r="AW21" s="18" t="str">
        <f>+AV21</f>
        <v>Year 4</v>
      </c>
      <c r="AX21" s="18" t="str">
        <f t="shared" ref="AX21:BG21" si="3">+AW21</f>
        <v>Year 4</v>
      </c>
      <c r="AY21" s="18" t="str">
        <f t="shared" si="3"/>
        <v>Year 4</v>
      </c>
      <c r="AZ21" s="18" t="str">
        <f t="shared" si="3"/>
        <v>Year 4</v>
      </c>
      <c r="BA21" s="18" t="str">
        <f t="shared" si="3"/>
        <v>Year 4</v>
      </c>
      <c r="BB21" s="18" t="str">
        <f t="shared" si="3"/>
        <v>Year 4</v>
      </c>
      <c r="BC21" s="18" t="str">
        <f t="shared" si="3"/>
        <v>Year 4</v>
      </c>
      <c r="BD21" s="18" t="str">
        <f t="shared" si="3"/>
        <v>Year 4</v>
      </c>
      <c r="BE21" s="18" t="str">
        <f t="shared" si="3"/>
        <v>Year 4</v>
      </c>
      <c r="BF21" s="18" t="str">
        <f t="shared" si="3"/>
        <v>Year 4</v>
      </c>
      <c r="BG21" s="293" t="str">
        <f t="shared" si="3"/>
        <v>Year 4</v>
      </c>
      <c r="BH21" s="235" t="str">
        <f>+BG21</f>
        <v>Year 4</v>
      </c>
      <c r="BI21" s="19" t="s">
        <v>28</v>
      </c>
      <c r="BJ21" s="19" t="str">
        <f>$BI$21</f>
        <v>Year 5</v>
      </c>
      <c r="BK21" s="19" t="str">
        <f t="shared" ref="BK21" si="4">+BI21</f>
        <v>Year 5</v>
      </c>
      <c r="BL21" s="19" t="str">
        <f t="shared" ref="BL21" si="5">$BI$21</f>
        <v>Year 5</v>
      </c>
      <c r="BM21" s="19" t="str">
        <f t="shared" ref="BM21" si="6">+BK21</f>
        <v>Year 5</v>
      </c>
      <c r="BN21" s="19" t="str">
        <f t="shared" ref="BN21" si="7">$BI$21</f>
        <v>Year 5</v>
      </c>
      <c r="BO21" s="19" t="str">
        <f t="shared" ref="BO21" si="8">+BM21</f>
        <v>Year 5</v>
      </c>
      <c r="BP21" s="19" t="str">
        <f t="shared" ref="BP21" si="9">$BI$21</f>
        <v>Year 5</v>
      </c>
      <c r="BQ21" s="19" t="str">
        <f t="shared" ref="BQ21" si="10">+BO21</f>
        <v>Year 5</v>
      </c>
      <c r="BR21" s="19" t="str">
        <f t="shared" ref="BR21" si="11">$BI$21</f>
        <v>Year 5</v>
      </c>
      <c r="BS21" s="19" t="str">
        <f t="shared" ref="BS21" si="12">+BQ21</f>
        <v>Year 5</v>
      </c>
      <c r="BT21" s="294" t="str">
        <f>+BR21</f>
        <v>Year 5</v>
      </c>
      <c r="BU21" s="235" t="str">
        <f>+BT21</f>
        <v>Year 5</v>
      </c>
      <c r="BV21" s="32" t="s">
        <v>29</v>
      </c>
      <c r="BW21" s="19" t="str">
        <f>+BV21</f>
        <v>Year 6</v>
      </c>
      <c r="BX21" s="19" t="str">
        <f t="shared" ref="BX21:CG21" si="13">+BW21</f>
        <v>Year 6</v>
      </c>
      <c r="BY21" s="19" t="str">
        <f t="shared" si="13"/>
        <v>Year 6</v>
      </c>
      <c r="BZ21" s="19" t="str">
        <f t="shared" si="13"/>
        <v>Year 6</v>
      </c>
      <c r="CA21" s="19" t="str">
        <f t="shared" si="13"/>
        <v>Year 6</v>
      </c>
      <c r="CB21" s="19" t="str">
        <f t="shared" si="13"/>
        <v>Year 6</v>
      </c>
      <c r="CC21" s="19" t="str">
        <f t="shared" si="13"/>
        <v>Year 6</v>
      </c>
      <c r="CD21" s="19" t="str">
        <f t="shared" si="13"/>
        <v>Year 6</v>
      </c>
      <c r="CE21" s="19" t="str">
        <f t="shared" si="13"/>
        <v>Year 6</v>
      </c>
      <c r="CF21" s="19" t="str">
        <f t="shared" si="13"/>
        <v>Year 6</v>
      </c>
      <c r="CG21" s="294" t="str">
        <f t="shared" si="13"/>
        <v>Year 6</v>
      </c>
      <c r="CH21" s="235" t="str">
        <f>+CG21</f>
        <v>Year 6</v>
      </c>
    </row>
    <row r="22" spans="2:86" ht="96.75" x14ac:dyDescent="0.25">
      <c r="D22" s="169" t="s">
        <v>135</v>
      </c>
      <c r="E22" s="169" t="s">
        <v>12</v>
      </c>
      <c r="F22" s="179"/>
      <c r="G22" s="170">
        <v>0</v>
      </c>
      <c r="H22" s="171"/>
      <c r="I22" s="170">
        <f>+G22+1</f>
        <v>1</v>
      </c>
      <c r="J22" s="170">
        <f>+I22+1</f>
        <v>2</v>
      </c>
      <c r="K22" s="170">
        <f t="shared" ref="K22:T22" si="14">+J22+1</f>
        <v>3</v>
      </c>
      <c r="L22" s="170">
        <f t="shared" si="14"/>
        <v>4</v>
      </c>
      <c r="M22" s="170">
        <f t="shared" si="14"/>
        <v>5</v>
      </c>
      <c r="N22" s="170">
        <f t="shared" si="14"/>
        <v>6</v>
      </c>
      <c r="O22" s="170">
        <f t="shared" si="14"/>
        <v>7</v>
      </c>
      <c r="P22" s="170">
        <f t="shared" si="14"/>
        <v>8</v>
      </c>
      <c r="Q22" s="170">
        <f t="shared" si="14"/>
        <v>9</v>
      </c>
      <c r="R22" s="170">
        <f t="shared" si="14"/>
        <v>10</v>
      </c>
      <c r="S22" s="170">
        <f t="shared" si="14"/>
        <v>11</v>
      </c>
      <c r="T22" s="193">
        <f t="shared" si="14"/>
        <v>12</v>
      </c>
      <c r="U22" s="236" t="s">
        <v>12</v>
      </c>
      <c r="V22" s="170">
        <f>+T22+1</f>
        <v>13</v>
      </c>
      <c r="W22" s="170">
        <f>+V22+1</f>
        <v>14</v>
      </c>
      <c r="X22" s="170">
        <f t="shared" ref="X22:AG22" si="15">+W22+1</f>
        <v>15</v>
      </c>
      <c r="Y22" s="170">
        <f t="shared" si="15"/>
        <v>16</v>
      </c>
      <c r="Z22" s="170">
        <f t="shared" si="15"/>
        <v>17</v>
      </c>
      <c r="AA22" s="170">
        <f t="shared" si="15"/>
        <v>18</v>
      </c>
      <c r="AB22" s="170">
        <f t="shared" si="15"/>
        <v>19</v>
      </c>
      <c r="AC22" s="170">
        <f t="shared" si="15"/>
        <v>20</v>
      </c>
      <c r="AD22" s="170">
        <f t="shared" si="15"/>
        <v>21</v>
      </c>
      <c r="AE22" s="170">
        <f t="shared" si="15"/>
        <v>22</v>
      </c>
      <c r="AF22" s="170">
        <f t="shared" si="15"/>
        <v>23</v>
      </c>
      <c r="AG22" s="193">
        <f t="shared" si="15"/>
        <v>24</v>
      </c>
      <c r="AH22" s="236" t="s">
        <v>12</v>
      </c>
      <c r="AI22" s="170">
        <f t="shared" ref="AI22" si="16">+AG22+1</f>
        <v>25</v>
      </c>
      <c r="AJ22" s="170">
        <f>+AI22+1</f>
        <v>26</v>
      </c>
      <c r="AK22" s="170">
        <f>+AJ22+1</f>
        <v>27</v>
      </c>
      <c r="AL22" s="170">
        <f t="shared" ref="AL22:AT22" si="17">+AK22+1</f>
        <v>28</v>
      </c>
      <c r="AM22" s="170">
        <f t="shared" si="17"/>
        <v>29</v>
      </c>
      <c r="AN22" s="170">
        <f t="shared" si="17"/>
        <v>30</v>
      </c>
      <c r="AO22" s="170">
        <f t="shared" si="17"/>
        <v>31</v>
      </c>
      <c r="AP22" s="170">
        <f t="shared" si="17"/>
        <v>32</v>
      </c>
      <c r="AQ22" s="170">
        <f t="shared" si="17"/>
        <v>33</v>
      </c>
      <c r="AR22" s="170">
        <f t="shared" si="17"/>
        <v>34</v>
      </c>
      <c r="AS22" s="170">
        <f t="shared" si="17"/>
        <v>35</v>
      </c>
      <c r="AT22" s="193">
        <f t="shared" si="17"/>
        <v>36</v>
      </c>
      <c r="AU22" s="236" t="s">
        <v>12</v>
      </c>
      <c r="AV22" s="170">
        <f>+AT22+1</f>
        <v>37</v>
      </c>
      <c r="AW22" s="170">
        <f>+AV22+1</f>
        <v>38</v>
      </c>
      <c r="AX22" s="170">
        <f t="shared" ref="AX22:BJ22" si="18">+AW22+1</f>
        <v>39</v>
      </c>
      <c r="AY22" s="170">
        <f t="shared" si="18"/>
        <v>40</v>
      </c>
      <c r="AZ22" s="170">
        <f t="shared" si="18"/>
        <v>41</v>
      </c>
      <c r="BA22" s="170">
        <f t="shared" si="18"/>
        <v>42</v>
      </c>
      <c r="BB22" s="170">
        <f t="shared" si="18"/>
        <v>43</v>
      </c>
      <c r="BC22" s="170">
        <f t="shared" si="18"/>
        <v>44</v>
      </c>
      <c r="BD22" s="170">
        <f t="shared" si="18"/>
        <v>45</v>
      </c>
      <c r="BE22" s="170">
        <f t="shared" si="18"/>
        <v>46</v>
      </c>
      <c r="BF22" s="170">
        <f t="shared" si="18"/>
        <v>47</v>
      </c>
      <c r="BG22" s="193">
        <f t="shared" si="18"/>
        <v>48</v>
      </c>
      <c r="BH22" s="236" t="s">
        <v>12</v>
      </c>
      <c r="BI22" s="170">
        <f>+BG22+1</f>
        <v>49</v>
      </c>
      <c r="BJ22" s="170">
        <f t="shared" si="18"/>
        <v>50</v>
      </c>
      <c r="BK22" s="170">
        <f>+BJ22+1</f>
        <v>51</v>
      </c>
      <c r="BL22" s="170">
        <f t="shared" ref="BL22:BT22" si="19">+BK22+1</f>
        <v>52</v>
      </c>
      <c r="BM22" s="170">
        <f t="shared" si="19"/>
        <v>53</v>
      </c>
      <c r="BN22" s="170">
        <f t="shared" si="19"/>
        <v>54</v>
      </c>
      <c r="BO22" s="170">
        <f t="shared" si="19"/>
        <v>55</v>
      </c>
      <c r="BP22" s="170">
        <f t="shared" si="19"/>
        <v>56</v>
      </c>
      <c r="BQ22" s="170">
        <f t="shared" si="19"/>
        <v>57</v>
      </c>
      <c r="BR22" s="170">
        <f t="shared" si="19"/>
        <v>58</v>
      </c>
      <c r="BS22" s="170">
        <f t="shared" si="19"/>
        <v>59</v>
      </c>
      <c r="BT22" s="193">
        <f t="shared" si="19"/>
        <v>60</v>
      </c>
      <c r="BU22" s="236" t="s">
        <v>12</v>
      </c>
      <c r="BV22" s="170">
        <f>+BT22+1</f>
        <v>61</v>
      </c>
      <c r="BW22" s="170">
        <f>+BV22+1</f>
        <v>62</v>
      </c>
      <c r="BX22" s="170">
        <f t="shared" ref="BX22:CG22" si="20">+BW22+1</f>
        <v>63</v>
      </c>
      <c r="BY22" s="170">
        <f t="shared" si="20"/>
        <v>64</v>
      </c>
      <c r="BZ22" s="170">
        <f t="shared" si="20"/>
        <v>65</v>
      </c>
      <c r="CA22" s="170">
        <f t="shared" si="20"/>
        <v>66</v>
      </c>
      <c r="CB22" s="170">
        <f t="shared" si="20"/>
        <v>67</v>
      </c>
      <c r="CC22" s="170">
        <f t="shared" si="20"/>
        <v>68</v>
      </c>
      <c r="CD22" s="170">
        <f t="shared" si="20"/>
        <v>69</v>
      </c>
      <c r="CE22" s="170">
        <f t="shared" si="20"/>
        <v>70</v>
      </c>
      <c r="CF22" s="170">
        <f t="shared" si="20"/>
        <v>71</v>
      </c>
      <c r="CG22" s="193">
        <f t="shared" si="20"/>
        <v>72</v>
      </c>
      <c r="CH22" s="236" t="s">
        <v>12</v>
      </c>
    </row>
    <row r="23" spans="2:86" ht="26.25" customHeight="1" x14ac:dyDescent="0.25">
      <c r="D23" s="152"/>
      <c r="E23" s="152"/>
      <c r="G23" s="251">
        <v>45291</v>
      </c>
      <c r="H23" s="14"/>
      <c r="I23" s="1">
        <f>+EOMONTH(G23,1)</f>
        <v>45322</v>
      </c>
      <c r="J23" s="1">
        <f t="shared" ref="J23:T23" si="21">+EOMONTH(I23,1)</f>
        <v>45351</v>
      </c>
      <c r="K23" s="1">
        <f t="shared" si="21"/>
        <v>45382</v>
      </c>
      <c r="L23" s="1">
        <f t="shared" si="21"/>
        <v>45412</v>
      </c>
      <c r="M23" s="1">
        <f t="shared" si="21"/>
        <v>45443</v>
      </c>
      <c r="N23" s="1">
        <f t="shared" si="21"/>
        <v>45473</v>
      </c>
      <c r="O23" s="1">
        <f t="shared" si="21"/>
        <v>45504</v>
      </c>
      <c r="P23" s="1">
        <f t="shared" si="21"/>
        <v>45535</v>
      </c>
      <c r="Q23" s="1">
        <f t="shared" si="21"/>
        <v>45565</v>
      </c>
      <c r="R23" s="1">
        <f t="shared" si="21"/>
        <v>45596</v>
      </c>
      <c r="S23" s="1">
        <f t="shared" si="21"/>
        <v>45626</v>
      </c>
      <c r="T23" s="197">
        <f t="shared" si="21"/>
        <v>45657</v>
      </c>
      <c r="U23" s="237"/>
      <c r="V23" s="1">
        <f t="shared" ref="V23" si="22">+EOMONTH(T23,1)</f>
        <v>45688</v>
      </c>
      <c r="W23" s="1">
        <f>+EOMONTH(V23,1)</f>
        <v>45716</v>
      </c>
      <c r="X23" s="1">
        <f t="shared" ref="X23:AG23" si="23">+EOMONTH(W23,1)</f>
        <v>45747</v>
      </c>
      <c r="Y23" s="1">
        <f t="shared" si="23"/>
        <v>45777</v>
      </c>
      <c r="Z23" s="1">
        <f t="shared" si="23"/>
        <v>45808</v>
      </c>
      <c r="AA23" s="1">
        <f t="shared" si="23"/>
        <v>45838</v>
      </c>
      <c r="AB23" s="1">
        <f t="shared" si="23"/>
        <v>45869</v>
      </c>
      <c r="AC23" s="1">
        <f t="shared" si="23"/>
        <v>45900</v>
      </c>
      <c r="AD23" s="1">
        <f t="shared" si="23"/>
        <v>45930</v>
      </c>
      <c r="AE23" s="1">
        <f t="shared" si="23"/>
        <v>45961</v>
      </c>
      <c r="AF23" s="1">
        <f t="shared" si="23"/>
        <v>45991</v>
      </c>
      <c r="AG23" s="1">
        <f t="shared" si="23"/>
        <v>46022</v>
      </c>
      <c r="AH23" s="237"/>
      <c r="AI23" s="1">
        <f t="shared" ref="AI23" si="24">+EOMONTH(AG23,1)</f>
        <v>46053</v>
      </c>
      <c r="AJ23" s="1">
        <f>+EOMONTH(AI23,1)</f>
        <v>46081</v>
      </c>
      <c r="AK23" s="1">
        <f t="shared" ref="AK23:AT23" si="25">+EOMONTH(AJ23,1)</f>
        <v>46112</v>
      </c>
      <c r="AL23" s="1">
        <f t="shared" si="25"/>
        <v>46142</v>
      </c>
      <c r="AM23" s="1">
        <f t="shared" si="25"/>
        <v>46173</v>
      </c>
      <c r="AN23" s="1">
        <f t="shared" si="25"/>
        <v>46203</v>
      </c>
      <c r="AO23" s="1">
        <f t="shared" si="25"/>
        <v>46234</v>
      </c>
      <c r="AP23" s="1">
        <f t="shared" si="25"/>
        <v>46265</v>
      </c>
      <c r="AQ23" s="1">
        <f t="shared" si="25"/>
        <v>46295</v>
      </c>
      <c r="AR23" s="1">
        <f t="shared" si="25"/>
        <v>46326</v>
      </c>
      <c r="AS23" s="1">
        <f t="shared" si="25"/>
        <v>46356</v>
      </c>
      <c r="AT23" s="1">
        <f t="shared" si="25"/>
        <v>46387</v>
      </c>
      <c r="AU23" s="237"/>
      <c r="AV23" s="1">
        <f>+EOMONTH(AT23,1)</f>
        <v>46418</v>
      </c>
      <c r="AW23" s="1">
        <f>+EOMONTH(AV23,1)</f>
        <v>46446</v>
      </c>
      <c r="AX23" s="1">
        <f t="shared" ref="AX23:BJ23" si="26">+EOMONTH(AW23,1)</f>
        <v>46477</v>
      </c>
      <c r="AY23" s="1">
        <f t="shared" si="26"/>
        <v>46507</v>
      </c>
      <c r="AZ23" s="1">
        <f t="shared" si="26"/>
        <v>46538</v>
      </c>
      <c r="BA23" s="1">
        <f t="shared" si="26"/>
        <v>46568</v>
      </c>
      <c r="BB23" s="1">
        <f t="shared" si="26"/>
        <v>46599</v>
      </c>
      <c r="BC23" s="1">
        <f t="shared" si="26"/>
        <v>46630</v>
      </c>
      <c r="BD23" s="1">
        <f t="shared" si="26"/>
        <v>46660</v>
      </c>
      <c r="BE23" s="1">
        <f t="shared" si="26"/>
        <v>46691</v>
      </c>
      <c r="BF23" s="1">
        <f t="shared" si="26"/>
        <v>46721</v>
      </c>
      <c r="BG23" s="1">
        <f t="shared" si="26"/>
        <v>46752</v>
      </c>
      <c r="BH23" s="237"/>
      <c r="BI23" s="1">
        <f>+EOMONTH(BG23,1)</f>
        <v>46783</v>
      </c>
      <c r="BJ23" s="1">
        <f t="shared" si="26"/>
        <v>46812</v>
      </c>
      <c r="BK23" s="1">
        <f>+EOMONTH(BJ23,1)</f>
        <v>46843</v>
      </c>
      <c r="BL23" s="1">
        <f t="shared" ref="BL23" si="27">+EOMONTH(BK23,1)</f>
        <v>46873</v>
      </c>
      <c r="BM23" s="1">
        <f>+EOMONTH(BL23,1)</f>
        <v>46904</v>
      </c>
      <c r="BN23" s="1">
        <f t="shared" ref="BN23:BT23" si="28">+EOMONTH(BM23,1)</f>
        <v>46934</v>
      </c>
      <c r="BO23" s="1">
        <f t="shared" si="28"/>
        <v>46965</v>
      </c>
      <c r="BP23" s="1">
        <f t="shared" si="28"/>
        <v>46996</v>
      </c>
      <c r="BQ23" s="1">
        <f t="shared" si="28"/>
        <v>47026</v>
      </c>
      <c r="BR23" s="1">
        <f t="shared" si="28"/>
        <v>47057</v>
      </c>
      <c r="BS23" s="1">
        <f t="shared" si="28"/>
        <v>47087</v>
      </c>
      <c r="BT23" s="1">
        <f t="shared" si="28"/>
        <v>47118</v>
      </c>
      <c r="BU23" s="237"/>
      <c r="BV23" s="1">
        <f>+EOMONTH(BT23,1)</f>
        <v>47149</v>
      </c>
      <c r="BW23" s="1">
        <f>+EOMONTH(BV23,1)</f>
        <v>47177</v>
      </c>
      <c r="BX23" s="1">
        <f t="shared" ref="BX23:CG23" si="29">+EOMONTH(BW23,1)</f>
        <v>47208</v>
      </c>
      <c r="BY23" s="1">
        <f t="shared" si="29"/>
        <v>47238</v>
      </c>
      <c r="BZ23" s="1">
        <f t="shared" si="29"/>
        <v>47269</v>
      </c>
      <c r="CA23" s="1">
        <f t="shared" si="29"/>
        <v>47299</v>
      </c>
      <c r="CB23" s="1">
        <f t="shared" si="29"/>
        <v>47330</v>
      </c>
      <c r="CC23" s="1">
        <f t="shared" si="29"/>
        <v>47361</v>
      </c>
      <c r="CD23" s="1">
        <f t="shared" si="29"/>
        <v>47391</v>
      </c>
      <c r="CE23" s="1">
        <f t="shared" si="29"/>
        <v>47422</v>
      </c>
      <c r="CF23" s="1">
        <f t="shared" si="29"/>
        <v>47452</v>
      </c>
      <c r="CG23" s="1">
        <f t="shared" si="29"/>
        <v>47483</v>
      </c>
      <c r="CH23" s="237"/>
    </row>
    <row r="24" spans="2:86" ht="15.75" customHeight="1" outlineLevel="1" x14ac:dyDescent="0.25">
      <c r="B24" s="312" t="s">
        <v>128</v>
      </c>
      <c r="C24" s="189"/>
      <c r="D24" s="153" t="s">
        <v>38</v>
      </c>
      <c r="E24" s="153"/>
      <c r="F24" s="180"/>
      <c r="G24" s="21"/>
      <c r="H24" s="21"/>
      <c r="I24" s="21"/>
      <c r="J24" s="21"/>
      <c r="K24" s="21"/>
      <c r="L24" s="21"/>
      <c r="M24" s="21"/>
      <c r="N24" s="21"/>
      <c r="O24" s="21"/>
      <c r="P24" s="21"/>
      <c r="Q24" s="21"/>
      <c r="R24" s="21"/>
      <c r="S24" s="21"/>
      <c r="T24" s="198"/>
      <c r="U24" s="238"/>
      <c r="V24" s="21"/>
      <c r="W24" s="21"/>
      <c r="X24" s="21"/>
      <c r="Y24" s="21"/>
      <c r="Z24" s="21"/>
      <c r="AA24" s="21"/>
      <c r="AB24" s="21"/>
      <c r="AC24" s="21"/>
      <c r="AD24" s="21"/>
      <c r="AE24" s="21"/>
      <c r="AF24" s="21"/>
      <c r="AG24" s="21"/>
      <c r="AH24" s="238"/>
      <c r="AI24" s="21"/>
      <c r="AJ24" s="21"/>
      <c r="AK24" s="21"/>
      <c r="AL24" s="21"/>
      <c r="AM24" s="21"/>
      <c r="AN24" s="21"/>
      <c r="AO24" s="21"/>
      <c r="AP24" s="21"/>
      <c r="AQ24" s="21"/>
      <c r="AR24" s="21"/>
      <c r="AS24" s="21"/>
      <c r="AT24" s="21"/>
      <c r="AU24" s="238"/>
      <c r="AV24" s="21"/>
      <c r="AW24" s="21"/>
      <c r="AX24" s="21"/>
      <c r="AY24" s="21"/>
      <c r="AZ24" s="21"/>
      <c r="BA24" s="21"/>
      <c r="BB24" s="21"/>
      <c r="BC24" s="21"/>
      <c r="BD24" s="21"/>
      <c r="BE24" s="21"/>
      <c r="BF24" s="21"/>
      <c r="BG24" s="21"/>
      <c r="BH24" s="238"/>
      <c r="BI24" s="21"/>
      <c r="BJ24" s="21"/>
      <c r="BK24" s="21"/>
      <c r="BL24" s="21"/>
      <c r="BM24" s="21"/>
      <c r="BN24" s="21"/>
      <c r="BO24" s="21"/>
      <c r="BP24" s="21"/>
      <c r="BQ24" s="21"/>
      <c r="BR24" s="21"/>
      <c r="BS24" s="21"/>
      <c r="BT24" s="21"/>
      <c r="BU24" s="238"/>
      <c r="BV24" s="21"/>
      <c r="BW24" s="21"/>
      <c r="BX24" s="21"/>
      <c r="BY24" s="21"/>
      <c r="BZ24" s="21"/>
      <c r="CA24" s="21"/>
      <c r="CB24" s="21"/>
      <c r="CC24" s="21"/>
      <c r="CD24" s="21"/>
      <c r="CE24" s="21"/>
      <c r="CF24" s="21"/>
      <c r="CG24" s="21"/>
      <c r="CH24" s="238"/>
    </row>
    <row r="25" spans="2:86" outlineLevel="1" x14ac:dyDescent="0.25">
      <c r="B25" s="312"/>
      <c r="C25" s="190"/>
      <c r="D25" s="151" t="s">
        <v>36</v>
      </c>
      <c r="E25" s="151"/>
      <c r="G25" s="21"/>
      <c r="H25" s="29"/>
      <c r="I25" s="29">
        <f t="shared" ref="I25:T25" si="30">$E$4*(1+INDEX($K$12:$K$17,MATCH(I21,$J$12:$J$17,0)))</f>
        <v>1800</v>
      </c>
      <c r="J25" s="29">
        <f t="shared" si="30"/>
        <v>1800</v>
      </c>
      <c r="K25" s="29">
        <f t="shared" si="30"/>
        <v>1800</v>
      </c>
      <c r="L25" s="29">
        <f t="shared" si="30"/>
        <v>1800</v>
      </c>
      <c r="M25" s="29">
        <f t="shared" si="30"/>
        <v>1800</v>
      </c>
      <c r="N25" s="29">
        <f t="shared" si="30"/>
        <v>1800</v>
      </c>
      <c r="O25" s="29">
        <f t="shared" si="30"/>
        <v>1800</v>
      </c>
      <c r="P25" s="29">
        <f t="shared" si="30"/>
        <v>1800</v>
      </c>
      <c r="Q25" s="29">
        <f t="shared" si="30"/>
        <v>1800</v>
      </c>
      <c r="R25" s="29">
        <f t="shared" si="30"/>
        <v>1800</v>
      </c>
      <c r="S25" s="29">
        <f t="shared" si="30"/>
        <v>1800</v>
      </c>
      <c r="T25" s="199">
        <f t="shared" si="30"/>
        <v>1800</v>
      </c>
      <c r="U25" s="146"/>
      <c r="V25" s="29">
        <f t="shared" ref="V25:AG25" si="31">$T$25*(1+INDEX($K$12:$K$17,MATCH(V21,$J$12:$J$17,0)))</f>
        <v>1854</v>
      </c>
      <c r="W25" s="29">
        <f t="shared" si="31"/>
        <v>1854</v>
      </c>
      <c r="X25" s="29">
        <f t="shared" si="31"/>
        <v>1854</v>
      </c>
      <c r="Y25" s="29">
        <f t="shared" si="31"/>
        <v>1854</v>
      </c>
      <c r="Z25" s="29">
        <f t="shared" si="31"/>
        <v>1854</v>
      </c>
      <c r="AA25" s="29">
        <f t="shared" si="31"/>
        <v>1854</v>
      </c>
      <c r="AB25" s="29">
        <f t="shared" si="31"/>
        <v>1854</v>
      </c>
      <c r="AC25" s="29">
        <f t="shared" si="31"/>
        <v>1854</v>
      </c>
      <c r="AD25" s="29">
        <f t="shared" si="31"/>
        <v>1854</v>
      </c>
      <c r="AE25" s="29">
        <f t="shared" si="31"/>
        <v>1854</v>
      </c>
      <c r="AF25" s="29">
        <f t="shared" si="31"/>
        <v>1854</v>
      </c>
      <c r="AG25" s="29">
        <f t="shared" si="31"/>
        <v>1854</v>
      </c>
      <c r="AH25" s="146"/>
      <c r="AI25" s="29">
        <f t="shared" ref="AI25:AT25" si="32">$AG$25*(1+INDEX($K$12:$K$17,MATCH(AI21,$J$12:$J$17,0)))</f>
        <v>1909.6200000000001</v>
      </c>
      <c r="AJ25" s="29">
        <f t="shared" si="32"/>
        <v>1909.6200000000001</v>
      </c>
      <c r="AK25" s="29">
        <f t="shared" si="32"/>
        <v>1909.6200000000001</v>
      </c>
      <c r="AL25" s="29">
        <f t="shared" si="32"/>
        <v>1909.6200000000001</v>
      </c>
      <c r="AM25" s="29">
        <f t="shared" si="32"/>
        <v>1909.6200000000001</v>
      </c>
      <c r="AN25" s="29">
        <f t="shared" si="32"/>
        <v>1909.6200000000001</v>
      </c>
      <c r="AO25" s="29">
        <f t="shared" si="32"/>
        <v>1909.6200000000001</v>
      </c>
      <c r="AP25" s="29">
        <f t="shared" si="32"/>
        <v>1909.6200000000001</v>
      </c>
      <c r="AQ25" s="29">
        <f t="shared" si="32"/>
        <v>1909.6200000000001</v>
      </c>
      <c r="AR25" s="29">
        <f t="shared" si="32"/>
        <v>1909.6200000000001</v>
      </c>
      <c r="AS25" s="29">
        <f t="shared" si="32"/>
        <v>1909.6200000000001</v>
      </c>
      <c r="AT25" s="29">
        <f t="shared" si="32"/>
        <v>1909.6200000000001</v>
      </c>
      <c r="AU25" s="146"/>
      <c r="AV25" s="29">
        <f t="shared" ref="AV25:BG25" si="33">$AT$25*(1+INDEX($K$12:$K$17,MATCH(AV21,$J$12:$J$17,0)))</f>
        <v>1966.9086000000002</v>
      </c>
      <c r="AW25" s="29">
        <f t="shared" si="33"/>
        <v>1966.9086000000002</v>
      </c>
      <c r="AX25" s="29">
        <f t="shared" si="33"/>
        <v>1966.9086000000002</v>
      </c>
      <c r="AY25" s="29">
        <f t="shared" si="33"/>
        <v>1966.9086000000002</v>
      </c>
      <c r="AZ25" s="29">
        <f t="shared" si="33"/>
        <v>1966.9086000000002</v>
      </c>
      <c r="BA25" s="29">
        <f t="shared" si="33"/>
        <v>1966.9086000000002</v>
      </c>
      <c r="BB25" s="29">
        <f t="shared" si="33"/>
        <v>1966.9086000000002</v>
      </c>
      <c r="BC25" s="29">
        <f t="shared" si="33"/>
        <v>1966.9086000000002</v>
      </c>
      <c r="BD25" s="29">
        <f t="shared" si="33"/>
        <v>1966.9086000000002</v>
      </c>
      <c r="BE25" s="29">
        <f t="shared" si="33"/>
        <v>1966.9086000000002</v>
      </c>
      <c r="BF25" s="29">
        <f t="shared" si="33"/>
        <v>1966.9086000000002</v>
      </c>
      <c r="BG25" s="29">
        <f t="shared" si="33"/>
        <v>1966.9086000000002</v>
      </c>
      <c r="BH25" s="146"/>
      <c r="BI25" s="29">
        <f t="shared" ref="BI25:BT25" si="34">$BG$25*(1+INDEX($K$12:$K$17,MATCH(BI21,$J$12:$J$17,0)))</f>
        <v>2025.9158580000003</v>
      </c>
      <c r="BJ25" s="29">
        <f t="shared" si="34"/>
        <v>2025.9158580000003</v>
      </c>
      <c r="BK25" s="29">
        <f t="shared" si="34"/>
        <v>2025.9158580000003</v>
      </c>
      <c r="BL25" s="29">
        <f t="shared" si="34"/>
        <v>2025.9158580000003</v>
      </c>
      <c r="BM25" s="29">
        <f t="shared" si="34"/>
        <v>2025.9158580000003</v>
      </c>
      <c r="BN25" s="29">
        <f t="shared" si="34"/>
        <v>2025.9158580000003</v>
      </c>
      <c r="BO25" s="29">
        <f t="shared" si="34"/>
        <v>2025.9158580000003</v>
      </c>
      <c r="BP25" s="29">
        <f t="shared" si="34"/>
        <v>2025.9158580000003</v>
      </c>
      <c r="BQ25" s="29">
        <f t="shared" si="34"/>
        <v>2025.9158580000003</v>
      </c>
      <c r="BR25" s="29">
        <f t="shared" si="34"/>
        <v>2025.9158580000003</v>
      </c>
      <c r="BS25" s="29">
        <f t="shared" si="34"/>
        <v>2025.9158580000003</v>
      </c>
      <c r="BT25" s="29">
        <f t="shared" si="34"/>
        <v>2025.9158580000003</v>
      </c>
      <c r="BU25" s="146"/>
      <c r="BV25" s="29">
        <f t="shared" ref="BV25:CG25" si="35">$BT$25*(1+INDEX($K$12:$K$17,MATCH(BV21,$J$12:$J$17,0)))</f>
        <v>2086.6933337400005</v>
      </c>
      <c r="BW25" s="29">
        <f t="shared" si="35"/>
        <v>2086.6933337400005</v>
      </c>
      <c r="BX25" s="29">
        <f t="shared" si="35"/>
        <v>2086.6933337400005</v>
      </c>
      <c r="BY25" s="29">
        <f t="shared" si="35"/>
        <v>2086.6933337400005</v>
      </c>
      <c r="BZ25" s="29">
        <f t="shared" si="35"/>
        <v>2086.6933337400005</v>
      </c>
      <c r="CA25" s="29">
        <f t="shared" si="35"/>
        <v>2086.6933337400005</v>
      </c>
      <c r="CB25" s="29">
        <f t="shared" si="35"/>
        <v>2086.6933337400005</v>
      </c>
      <c r="CC25" s="29">
        <f t="shared" si="35"/>
        <v>2086.6933337400005</v>
      </c>
      <c r="CD25" s="29">
        <f t="shared" si="35"/>
        <v>2086.6933337400005</v>
      </c>
      <c r="CE25" s="29">
        <f t="shared" si="35"/>
        <v>2086.6933337400005</v>
      </c>
      <c r="CF25" s="29">
        <f t="shared" si="35"/>
        <v>2086.6933337400005</v>
      </c>
      <c r="CG25" s="29">
        <f t="shared" si="35"/>
        <v>2086.6933337400005</v>
      </c>
      <c r="CH25" s="146"/>
    </row>
    <row r="26" spans="2:86" outlineLevel="1" x14ac:dyDescent="0.25">
      <c r="B26" s="312"/>
      <c r="C26" s="190"/>
      <c r="D26" s="151" t="s">
        <v>37</v>
      </c>
      <c r="E26" s="151"/>
      <c r="G26" s="21"/>
      <c r="H26" s="21"/>
      <c r="I26" s="29">
        <f t="shared" ref="I26:T26" si="36">$E$5*(1+INDEX($K$12:$K$17,MATCH(I21,$J$12:$J$17,0)))</f>
        <v>2100</v>
      </c>
      <c r="J26" s="29">
        <f t="shared" si="36"/>
        <v>2100</v>
      </c>
      <c r="K26" s="29">
        <f t="shared" si="36"/>
        <v>2100</v>
      </c>
      <c r="L26" s="29">
        <f t="shared" si="36"/>
        <v>2100</v>
      </c>
      <c r="M26" s="29">
        <f t="shared" si="36"/>
        <v>2100</v>
      </c>
      <c r="N26" s="29">
        <f t="shared" si="36"/>
        <v>2100</v>
      </c>
      <c r="O26" s="29">
        <f t="shared" si="36"/>
        <v>2100</v>
      </c>
      <c r="P26" s="29">
        <f t="shared" si="36"/>
        <v>2100</v>
      </c>
      <c r="Q26" s="29">
        <f t="shared" si="36"/>
        <v>2100</v>
      </c>
      <c r="R26" s="29">
        <f t="shared" si="36"/>
        <v>2100</v>
      </c>
      <c r="S26" s="29">
        <f t="shared" si="36"/>
        <v>2100</v>
      </c>
      <c r="T26" s="199">
        <f t="shared" si="36"/>
        <v>2100</v>
      </c>
      <c r="U26" s="147"/>
      <c r="V26" s="29">
        <f t="shared" ref="V26:AG26" si="37">$T$26*(1+INDEX($K$12:$K$17,MATCH(V21,$J$12:$J$17,0)))</f>
        <v>2163</v>
      </c>
      <c r="W26" s="29">
        <f t="shared" si="37"/>
        <v>2163</v>
      </c>
      <c r="X26" s="29">
        <f t="shared" si="37"/>
        <v>2163</v>
      </c>
      <c r="Y26" s="29">
        <f t="shared" si="37"/>
        <v>2163</v>
      </c>
      <c r="Z26" s="29">
        <f t="shared" si="37"/>
        <v>2163</v>
      </c>
      <c r="AA26" s="29">
        <f t="shared" si="37"/>
        <v>2163</v>
      </c>
      <c r="AB26" s="29">
        <f t="shared" si="37"/>
        <v>2163</v>
      </c>
      <c r="AC26" s="29">
        <f t="shared" si="37"/>
        <v>2163</v>
      </c>
      <c r="AD26" s="29">
        <f t="shared" si="37"/>
        <v>2163</v>
      </c>
      <c r="AE26" s="29">
        <f t="shared" si="37"/>
        <v>2163</v>
      </c>
      <c r="AF26" s="29">
        <f t="shared" si="37"/>
        <v>2163</v>
      </c>
      <c r="AG26" s="29">
        <f t="shared" si="37"/>
        <v>2163</v>
      </c>
      <c r="AH26" s="147"/>
      <c r="AI26" s="29">
        <f t="shared" ref="AI26:AT26" si="38">$AG$26*(1+INDEX($K$12:$K$17,MATCH(AI21,$J$12:$J$17,0)))</f>
        <v>2227.89</v>
      </c>
      <c r="AJ26" s="29">
        <f t="shared" si="38"/>
        <v>2227.89</v>
      </c>
      <c r="AK26" s="29">
        <f t="shared" si="38"/>
        <v>2227.89</v>
      </c>
      <c r="AL26" s="29">
        <f t="shared" si="38"/>
        <v>2227.89</v>
      </c>
      <c r="AM26" s="29">
        <f t="shared" si="38"/>
        <v>2227.89</v>
      </c>
      <c r="AN26" s="29">
        <f t="shared" si="38"/>
        <v>2227.89</v>
      </c>
      <c r="AO26" s="29">
        <f t="shared" si="38"/>
        <v>2227.89</v>
      </c>
      <c r="AP26" s="29">
        <f t="shared" si="38"/>
        <v>2227.89</v>
      </c>
      <c r="AQ26" s="29">
        <f t="shared" si="38"/>
        <v>2227.89</v>
      </c>
      <c r="AR26" s="29">
        <f t="shared" si="38"/>
        <v>2227.89</v>
      </c>
      <c r="AS26" s="29">
        <f t="shared" si="38"/>
        <v>2227.89</v>
      </c>
      <c r="AT26" s="29">
        <f t="shared" si="38"/>
        <v>2227.89</v>
      </c>
      <c r="AU26" s="147"/>
      <c r="AV26" s="29">
        <f t="shared" ref="AV26:BG26" si="39">$AT$26*(1+INDEX($K$12:$K$17,MATCH(AV21,$J$12:$J$17,0)))</f>
        <v>2294.7266999999997</v>
      </c>
      <c r="AW26" s="29">
        <f t="shared" si="39"/>
        <v>2294.7266999999997</v>
      </c>
      <c r="AX26" s="29">
        <f t="shared" si="39"/>
        <v>2294.7266999999997</v>
      </c>
      <c r="AY26" s="29">
        <f t="shared" si="39"/>
        <v>2294.7266999999997</v>
      </c>
      <c r="AZ26" s="29">
        <f t="shared" si="39"/>
        <v>2294.7266999999997</v>
      </c>
      <c r="BA26" s="29">
        <f t="shared" si="39"/>
        <v>2294.7266999999997</v>
      </c>
      <c r="BB26" s="29">
        <f t="shared" si="39"/>
        <v>2294.7266999999997</v>
      </c>
      <c r="BC26" s="29">
        <f t="shared" si="39"/>
        <v>2294.7266999999997</v>
      </c>
      <c r="BD26" s="29">
        <f t="shared" si="39"/>
        <v>2294.7266999999997</v>
      </c>
      <c r="BE26" s="29">
        <f t="shared" si="39"/>
        <v>2294.7266999999997</v>
      </c>
      <c r="BF26" s="29">
        <f t="shared" si="39"/>
        <v>2294.7266999999997</v>
      </c>
      <c r="BG26" s="29">
        <f t="shared" si="39"/>
        <v>2294.7266999999997</v>
      </c>
      <c r="BH26" s="147"/>
      <c r="BI26" s="29">
        <f t="shared" ref="BI26:BT26" si="40">$BG$26*(1+INDEX($K$12:$K$17,MATCH(BI21,$J$12:$J$17,0)))</f>
        <v>2363.5685009999997</v>
      </c>
      <c r="BJ26" s="29">
        <f t="shared" si="40"/>
        <v>2363.5685009999997</v>
      </c>
      <c r="BK26" s="29">
        <f t="shared" si="40"/>
        <v>2363.5685009999997</v>
      </c>
      <c r="BL26" s="29">
        <f t="shared" si="40"/>
        <v>2363.5685009999997</v>
      </c>
      <c r="BM26" s="29">
        <f t="shared" si="40"/>
        <v>2363.5685009999997</v>
      </c>
      <c r="BN26" s="29">
        <f t="shared" si="40"/>
        <v>2363.5685009999997</v>
      </c>
      <c r="BO26" s="29">
        <f t="shared" si="40"/>
        <v>2363.5685009999997</v>
      </c>
      <c r="BP26" s="29">
        <f t="shared" si="40"/>
        <v>2363.5685009999997</v>
      </c>
      <c r="BQ26" s="29">
        <f t="shared" si="40"/>
        <v>2363.5685009999997</v>
      </c>
      <c r="BR26" s="29">
        <f t="shared" si="40"/>
        <v>2363.5685009999997</v>
      </c>
      <c r="BS26" s="29">
        <f t="shared" si="40"/>
        <v>2363.5685009999997</v>
      </c>
      <c r="BT26" s="29">
        <f t="shared" si="40"/>
        <v>2363.5685009999997</v>
      </c>
      <c r="BU26" s="147"/>
      <c r="BV26" s="29">
        <f t="shared" ref="BV26:CG26" si="41">$BT$26*(1+INDEX($K$12:$K$17,MATCH(BV21,$J$12:$J$17,0)))</f>
        <v>2434.47555603</v>
      </c>
      <c r="BW26" s="29">
        <f t="shared" si="41"/>
        <v>2434.47555603</v>
      </c>
      <c r="BX26" s="29">
        <f t="shared" si="41"/>
        <v>2434.47555603</v>
      </c>
      <c r="BY26" s="29">
        <f t="shared" si="41"/>
        <v>2434.47555603</v>
      </c>
      <c r="BZ26" s="29">
        <f t="shared" si="41"/>
        <v>2434.47555603</v>
      </c>
      <c r="CA26" s="29">
        <f t="shared" si="41"/>
        <v>2434.47555603</v>
      </c>
      <c r="CB26" s="29">
        <f t="shared" si="41"/>
        <v>2434.47555603</v>
      </c>
      <c r="CC26" s="29">
        <f t="shared" si="41"/>
        <v>2434.47555603</v>
      </c>
      <c r="CD26" s="29">
        <f t="shared" si="41"/>
        <v>2434.47555603</v>
      </c>
      <c r="CE26" s="29">
        <f t="shared" si="41"/>
        <v>2434.47555603</v>
      </c>
      <c r="CF26" s="29">
        <f t="shared" si="41"/>
        <v>2434.47555603</v>
      </c>
      <c r="CG26" s="29">
        <f t="shared" si="41"/>
        <v>2434.47555603</v>
      </c>
      <c r="CH26" s="147"/>
    </row>
    <row r="27" spans="2:86" outlineLevel="1" x14ac:dyDescent="0.25">
      <c r="B27" s="312"/>
      <c r="C27" s="190"/>
      <c r="D27" s="151" t="s">
        <v>41</v>
      </c>
      <c r="E27" s="151"/>
      <c r="G27" s="21"/>
      <c r="H27" s="21"/>
      <c r="I27" s="29">
        <f t="shared" ref="I27:T27" si="42">$E$7*(1+INDEX($K$12:$K$17,MATCH(I21,$J$12:$J$17,0)))</f>
        <v>100</v>
      </c>
      <c r="J27" s="29">
        <f t="shared" si="42"/>
        <v>100</v>
      </c>
      <c r="K27" s="29">
        <f t="shared" si="42"/>
        <v>100</v>
      </c>
      <c r="L27" s="29">
        <f t="shared" si="42"/>
        <v>100</v>
      </c>
      <c r="M27" s="29">
        <f t="shared" si="42"/>
        <v>100</v>
      </c>
      <c r="N27" s="29">
        <f t="shared" si="42"/>
        <v>100</v>
      </c>
      <c r="O27" s="29">
        <f t="shared" si="42"/>
        <v>100</v>
      </c>
      <c r="P27" s="29">
        <f t="shared" si="42"/>
        <v>100</v>
      </c>
      <c r="Q27" s="29">
        <f t="shared" si="42"/>
        <v>100</v>
      </c>
      <c r="R27" s="29">
        <f t="shared" si="42"/>
        <v>100</v>
      </c>
      <c r="S27" s="29">
        <f t="shared" si="42"/>
        <v>100</v>
      </c>
      <c r="T27" s="199">
        <f t="shared" si="42"/>
        <v>100</v>
      </c>
      <c r="U27" s="147"/>
      <c r="V27" s="29">
        <f t="shared" ref="V27:AG27" si="43">$T$27*(1+INDEX($K$12:$K$17,MATCH(V21,$J$12:$J$17,0)))</f>
        <v>103</v>
      </c>
      <c r="W27" s="29">
        <f t="shared" si="43"/>
        <v>103</v>
      </c>
      <c r="X27" s="29">
        <f t="shared" si="43"/>
        <v>103</v>
      </c>
      <c r="Y27" s="29">
        <f t="shared" si="43"/>
        <v>103</v>
      </c>
      <c r="Z27" s="29">
        <f t="shared" si="43"/>
        <v>103</v>
      </c>
      <c r="AA27" s="29">
        <f t="shared" si="43"/>
        <v>103</v>
      </c>
      <c r="AB27" s="29">
        <f t="shared" si="43"/>
        <v>103</v>
      </c>
      <c r="AC27" s="29">
        <f t="shared" si="43"/>
        <v>103</v>
      </c>
      <c r="AD27" s="29">
        <f t="shared" si="43"/>
        <v>103</v>
      </c>
      <c r="AE27" s="29">
        <f t="shared" si="43"/>
        <v>103</v>
      </c>
      <c r="AF27" s="29">
        <f t="shared" si="43"/>
        <v>103</v>
      </c>
      <c r="AG27" s="29">
        <f t="shared" si="43"/>
        <v>103</v>
      </c>
      <c r="AH27" s="147"/>
      <c r="AI27" s="29">
        <f t="shared" ref="AI27:AT27" si="44">$AG$27*(1+INDEX($K$12:$K$17,MATCH(AI21,$J$12:$J$17,0)))</f>
        <v>106.09</v>
      </c>
      <c r="AJ27" s="29">
        <f t="shared" si="44"/>
        <v>106.09</v>
      </c>
      <c r="AK27" s="29">
        <f t="shared" si="44"/>
        <v>106.09</v>
      </c>
      <c r="AL27" s="29">
        <f t="shared" si="44"/>
        <v>106.09</v>
      </c>
      <c r="AM27" s="29">
        <f t="shared" si="44"/>
        <v>106.09</v>
      </c>
      <c r="AN27" s="29">
        <f t="shared" si="44"/>
        <v>106.09</v>
      </c>
      <c r="AO27" s="29">
        <f t="shared" si="44"/>
        <v>106.09</v>
      </c>
      <c r="AP27" s="29">
        <f t="shared" si="44"/>
        <v>106.09</v>
      </c>
      <c r="AQ27" s="29">
        <f t="shared" si="44"/>
        <v>106.09</v>
      </c>
      <c r="AR27" s="29">
        <f t="shared" si="44"/>
        <v>106.09</v>
      </c>
      <c r="AS27" s="29">
        <f t="shared" si="44"/>
        <v>106.09</v>
      </c>
      <c r="AT27" s="29">
        <f t="shared" si="44"/>
        <v>106.09</v>
      </c>
      <c r="AU27" s="147"/>
      <c r="AV27" s="29">
        <f t="shared" ref="AV27:BG27" si="45">$AT$27*(1+INDEX($K$12:$K$17,MATCH(AV21,$J$12:$J$17,0)))</f>
        <v>109.2727</v>
      </c>
      <c r="AW27" s="29">
        <f t="shared" si="45"/>
        <v>109.2727</v>
      </c>
      <c r="AX27" s="29">
        <f t="shared" si="45"/>
        <v>109.2727</v>
      </c>
      <c r="AY27" s="29">
        <f t="shared" si="45"/>
        <v>109.2727</v>
      </c>
      <c r="AZ27" s="29">
        <f t="shared" si="45"/>
        <v>109.2727</v>
      </c>
      <c r="BA27" s="29">
        <f t="shared" si="45"/>
        <v>109.2727</v>
      </c>
      <c r="BB27" s="29">
        <f t="shared" si="45"/>
        <v>109.2727</v>
      </c>
      <c r="BC27" s="29">
        <f t="shared" si="45"/>
        <v>109.2727</v>
      </c>
      <c r="BD27" s="29">
        <f t="shared" si="45"/>
        <v>109.2727</v>
      </c>
      <c r="BE27" s="29">
        <f t="shared" si="45"/>
        <v>109.2727</v>
      </c>
      <c r="BF27" s="29">
        <f t="shared" si="45"/>
        <v>109.2727</v>
      </c>
      <c r="BG27" s="29">
        <f t="shared" si="45"/>
        <v>109.2727</v>
      </c>
      <c r="BH27" s="147"/>
      <c r="BI27" s="29">
        <f t="shared" ref="BI27:BT27" si="46">$BG$27*(1+INDEX($K$12:$K$17,MATCH(BI21,$J$12:$J$17,0)))</f>
        <v>112.550881</v>
      </c>
      <c r="BJ27" s="29">
        <f t="shared" si="46"/>
        <v>112.550881</v>
      </c>
      <c r="BK27" s="29">
        <f t="shared" si="46"/>
        <v>112.550881</v>
      </c>
      <c r="BL27" s="29">
        <f t="shared" si="46"/>
        <v>112.550881</v>
      </c>
      <c r="BM27" s="29">
        <f t="shared" si="46"/>
        <v>112.550881</v>
      </c>
      <c r="BN27" s="29">
        <f t="shared" si="46"/>
        <v>112.550881</v>
      </c>
      <c r="BO27" s="29">
        <f t="shared" si="46"/>
        <v>112.550881</v>
      </c>
      <c r="BP27" s="29">
        <f t="shared" si="46"/>
        <v>112.550881</v>
      </c>
      <c r="BQ27" s="29">
        <f t="shared" si="46"/>
        <v>112.550881</v>
      </c>
      <c r="BR27" s="29">
        <f t="shared" si="46"/>
        <v>112.550881</v>
      </c>
      <c r="BS27" s="29">
        <f t="shared" si="46"/>
        <v>112.550881</v>
      </c>
      <c r="BT27" s="29">
        <f t="shared" si="46"/>
        <v>112.550881</v>
      </c>
      <c r="BU27" s="147"/>
      <c r="BV27" s="29">
        <f t="shared" ref="BV27:CG27" si="47">$BT$27*(1+INDEX($K$12:$K$17,MATCH(BV21,$J$12:$J$17,0)))</f>
        <v>115.92740743</v>
      </c>
      <c r="BW27" s="29">
        <f t="shared" si="47"/>
        <v>115.92740743</v>
      </c>
      <c r="BX27" s="29">
        <f t="shared" si="47"/>
        <v>115.92740743</v>
      </c>
      <c r="BY27" s="29">
        <f t="shared" si="47"/>
        <v>115.92740743</v>
      </c>
      <c r="BZ27" s="29">
        <f t="shared" si="47"/>
        <v>115.92740743</v>
      </c>
      <c r="CA27" s="29">
        <f t="shared" si="47"/>
        <v>115.92740743</v>
      </c>
      <c r="CB27" s="29">
        <f t="shared" si="47"/>
        <v>115.92740743</v>
      </c>
      <c r="CC27" s="29">
        <f t="shared" si="47"/>
        <v>115.92740743</v>
      </c>
      <c r="CD27" s="29">
        <f t="shared" si="47"/>
        <v>115.92740743</v>
      </c>
      <c r="CE27" s="29">
        <f t="shared" si="47"/>
        <v>115.92740743</v>
      </c>
      <c r="CF27" s="29">
        <f t="shared" si="47"/>
        <v>115.92740743</v>
      </c>
      <c r="CG27" s="29">
        <f t="shared" si="47"/>
        <v>115.92740743</v>
      </c>
      <c r="CH27" s="147"/>
    </row>
    <row r="28" spans="2:86" outlineLevel="1" x14ac:dyDescent="0.25">
      <c r="B28" s="312"/>
      <c r="C28" s="190"/>
      <c r="D28" s="151" t="s">
        <v>42</v>
      </c>
      <c r="E28" s="151"/>
      <c r="G28" s="21"/>
      <c r="H28" s="21"/>
      <c r="I28" s="29">
        <f t="shared" ref="I28:T28" si="48">$E$8*(1+INDEX($K$12:$K$17,MATCH(I21,$J$12:$J$17,0)))</f>
        <v>25</v>
      </c>
      <c r="J28" s="29">
        <f t="shared" si="48"/>
        <v>25</v>
      </c>
      <c r="K28" s="29">
        <f t="shared" si="48"/>
        <v>25</v>
      </c>
      <c r="L28" s="29">
        <f t="shared" si="48"/>
        <v>25</v>
      </c>
      <c r="M28" s="29">
        <f t="shared" si="48"/>
        <v>25</v>
      </c>
      <c r="N28" s="29">
        <f t="shared" si="48"/>
        <v>25</v>
      </c>
      <c r="O28" s="29">
        <f t="shared" si="48"/>
        <v>25</v>
      </c>
      <c r="P28" s="29">
        <f t="shared" si="48"/>
        <v>25</v>
      </c>
      <c r="Q28" s="29">
        <f t="shared" si="48"/>
        <v>25</v>
      </c>
      <c r="R28" s="29">
        <f t="shared" si="48"/>
        <v>25</v>
      </c>
      <c r="S28" s="29">
        <f t="shared" si="48"/>
        <v>25</v>
      </c>
      <c r="T28" s="199">
        <f t="shared" si="48"/>
        <v>25</v>
      </c>
      <c r="U28" s="147"/>
      <c r="V28" s="29">
        <f t="shared" ref="V28:AG28" si="49">$T$28*(1+INDEX($K$12:$K$17,MATCH(V21,$J$12:$J$17,0)))</f>
        <v>25.75</v>
      </c>
      <c r="W28" s="29">
        <f t="shared" si="49"/>
        <v>25.75</v>
      </c>
      <c r="X28" s="29">
        <f t="shared" si="49"/>
        <v>25.75</v>
      </c>
      <c r="Y28" s="29">
        <f t="shared" si="49"/>
        <v>25.75</v>
      </c>
      <c r="Z28" s="29">
        <f t="shared" si="49"/>
        <v>25.75</v>
      </c>
      <c r="AA28" s="29">
        <f t="shared" si="49"/>
        <v>25.75</v>
      </c>
      <c r="AB28" s="29">
        <f t="shared" si="49"/>
        <v>25.75</v>
      </c>
      <c r="AC28" s="29">
        <f t="shared" si="49"/>
        <v>25.75</v>
      </c>
      <c r="AD28" s="29">
        <f t="shared" si="49"/>
        <v>25.75</v>
      </c>
      <c r="AE28" s="29">
        <f t="shared" si="49"/>
        <v>25.75</v>
      </c>
      <c r="AF28" s="29">
        <f t="shared" si="49"/>
        <v>25.75</v>
      </c>
      <c r="AG28" s="29">
        <f t="shared" si="49"/>
        <v>25.75</v>
      </c>
      <c r="AH28" s="147"/>
      <c r="AI28" s="29">
        <f t="shared" ref="AI28:AT28" si="50">$AG$28*(1+INDEX($K$12:$K$17,MATCH(AI21,$J$12:$J$17,0)))</f>
        <v>26.522500000000001</v>
      </c>
      <c r="AJ28" s="29">
        <f t="shared" si="50"/>
        <v>26.522500000000001</v>
      </c>
      <c r="AK28" s="29">
        <f t="shared" si="50"/>
        <v>26.522500000000001</v>
      </c>
      <c r="AL28" s="29">
        <f t="shared" si="50"/>
        <v>26.522500000000001</v>
      </c>
      <c r="AM28" s="29">
        <f t="shared" si="50"/>
        <v>26.522500000000001</v>
      </c>
      <c r="AN28" s="29">
        <f t="shared" si="50"/>
        <v>26.522500000000001</v>
      </c>
      <c r="AO28" s="29">
        <f t="shared" si="50"/>
        <v>26.522500000000001</v>
      </c>
      <c r="AP28" s="29">
        <f t="shared" si="50"/>
        <v>26.522500000000001</v>
      </c>
      <c r="AQ28" s="29">
        <f t="shared" si="50"/>
        <v>26.522500000000001</v>
      </c>
      <c r="AR28" s="29">
        <f t="shared" si="50"/>
        <v>26.522500000000001</v>
      </c>
      <c r="AS28" s="29">
        <f t="shared" si="50"/>
        <v>26.522500000000001</v>
      </c>
      <c r="AT28" s="29">
        <f t="shared" si="50"/>
        <v>26.522500000000001</v>
      </c>
      <c r="AU28" s="147"/>
      <c r="AV28" s="29">
        <f t="shared" ref="AV28:BG28" si="51">$AT$28*(1+INDEX($K$12:$K$17,MATCH(AV21,$J$12:$J$17,0)))</f>
        <v>27.318175</v>
      </c>
      <c r="AW28" s="29">
        <f t="shared" si="51"/>
        <v>27.318175</v>
      </c>
      <c r="AX28" s="29">
        <f t="shared" si="51"/>
        <v>27.318175</v>
      </c>
      <c r="AY28" s="29">
        <f t="shared" si="51"/>
        <v>27.318175</v>
      </c>
      <c r="AZ28" s="29">
        <f t="shared" si="51"/>
        <v>27.318175</v>
      </c>
      <c r="BA28" s="29">
        <f t="shared" si="51"/>
        <v>27.318175</v>
      </c>
      <c r="BB28" s="29">
        <f t="shared" si="51"/>
        <v>27.318175</v>
      </c>
      <c r="BC28" s="29">
        <f t="shared" si="51"/>
        <v>27.318175</v>
      </c>
      <c r="BD28" s="29">
        <f t="shared" si="51"/>
        <v>27.318175</v>
      </c>
      <c r="BE28" s="29">
        <f t="shared" si="51"/>
        <v>27.318175</v>
      </c>
      <c r="BF28" s="29">
        <f t="shared" si="51"/>
        <v>27.318175</v>
      </c>
      <c r="BG28" s="29">
        <f t="shared" si="51"/>
        <v>27.318175</v>
      </c>
      <c r="BH28" s="147"/>
      <c r="BI28" s="29">
        <f t="shared" ref="BI28:BT28" si="52">$BG$28*(1+INDEX($K$12:$K$17,MATCH(BI21,$J$12:$J$17,0)))</f>
        <v>28.137720250000001</v>
      </c>
      <c r="BJ28" s="29">
        <f t="shared" si="52"/>
        <v>28.137720250000001</v>
      </c>
      <c r="BK28" s="29">
        <f t="shared" si="52"/>
        <v>28.137720250000001</v>
      </c>
      <c r="BL28" s="29">
        <f t="shared" si="52"/>
        <v>28.137720250000001</v>
      </c>
      <c r="BM28" s="29">
        <f t="shared" si="52"/>
        <v>28.137720250000001</v>
      </c>
      <c r="BN28" s="29">
        <f t="shared" si="52"/>
        <v>28.137720250000001</v>
      </c>
      <c r="BO28" s="29">
        <f t="shared" si="52"/>
        <v>28.137720250000001</v>
      </c>
      <c r="BP28" s="29">
        <f t="shared" si="52"/>
        <v>28.137720250000001</v>
      </c>
      <c r="BQ28" s="29">
        <f t="shared" si="52"/>
        <v>28.137720250000001</v>
      </c>
      <c r="BR28" s="29">
        <f t="shared" si="52"/>
        <v>28.137720250000001</v>
      </c>
      <c r="BS28" s="29">
        <f t="shared" si="52"/>
        <v>28.137720250000001</v>
      </c>
      <c r="BT28" s="29">
        <f t="shared" si="52"/>
        <v>28.137720250000001</v>
      </c>
      <c r="BU28" s="147"/>
      <c r="BV28" s="29">
        <f t="shared" ref="BV28:CG28" si="53">$BT$28*(1+INDEX($K$12:$K$17,MATCH(BV21,$J$12:$J$17,0)))</f>
        <v>28.981851857500001</v>
      </c>
      <c r="BW28" s="29">
        <f t="shared" si="53"/>
        <v>28.981851857500001</v>
      </c>
      <c r="BX28" s="29">
        <f t="shared" si="53"/>
        <v>28.981851857500001</v>
      </c>
      <c r="BY28" s="29">
        <f t="shared" si="53"/>
        <v>28.981851857500001</v>
      </c>
      <c r="BZ28" s="29">
        <f t="shared" si="53"/>
        <v>28.981851857500001</v>
      </c>
      <c r="CA28" s="29">
        <f t="shared" si="53"/>
        <v>28.981851857500001</v>
      </c>
      <c r="CB28" s="29">
        <f t="shared" si="53"/>
        <v>28.981851857500001</v>
      </c>
      <c r="CC28" s="29">
        <f t="shared" si="53"/>
        <v>28.981851857500001</v>
      </c>
      <c r="CD28" s="29">
        <f t="shared" si="53"/>
        <v>28.981851857500001</v>
      </c>
      <c r="CE28" s="29">
        <f t="shared" si="53"/>
        <v>28.981851857500001</v>
      </c>
      <c r="CF28" s="29">
        <f t="shared" si="53"/>
        <v>28.981851857500001</v>
      </c>
      <c r="CG28" s="29">
        <f t="shared" si="53"/>
        <v>28.981851857500001</v>
      </c>
      <c r="CH28" s="147"/>
    </row>
    <row r="29" spans="2:86" outlineLevel="1" x14ac:dyDescent="0.25">
      <c r="B29" s="6"/>
      <c r="D29" s="152"/>
      <c r="E29" s="152"/>
      <c r="T29" s="200"/>
      <c r="U29" s="239"/>
      <c r="AH29" s="239"/>
      <c r="AU29" s="239"/>
      <c r="BH29" s="239"/>
      <c r="BU29" s="239"/>
      <c r="CH29" s="239"/>
    </row>
    <row r="30" spans="2:86" ht="15.75" customHeight="1" outlineLevel="1" x14ac:dyDescent="0.25">
      <c r="B30" s="312" t="s">
        <v>129</v>
      </c>
      <c r="D30" s="153" t="s">
        <v>22</v>
      </c>
      <c r="E30" s="153"/>
      <c r="F30" s="180"/>
      <c r="G30" s="21"/>
      <c r="H30" s="21"/>
      <c r="I30" s="21"/>
      <c r="J30" s="21"/>
      <c r="K30" s="21"/>
      <c r="L30" s="21"/>
      <c r="M30" s="21"/>
      <c r="N30" s="21"/>
      <c r="O30" s="21"/>
      <c r="P30" s="21"/>
      <c r="Q30" s="21"/>
      <c r="R30" s="21"/>
      <c r="S30" s="21"/>
      <c r="T30" s="198"/>
      <c r="U30" s="238"/>
      <c r="V30" s="21"/>
      <c r="W30" s="21"/>
      <c r="X30" s="21"/>
      <c r="Y30" s="21"/>
      <c r="Z30" s="21"/>
      <c r="AA30" s="21"/>
      <c r="AB30" s="21"/>
      <c r="AC30" s="21"/>
      <c r="AD30" s="21"/>
      <c r="AE30" s="21"/>
      <c r="AF30" s="21"/>
      <c r="AG30" s="21"/>
      <c r="AH30" s="238"/>
      <c r="AI30" s="21"/>
      <c r="AJ30" s="21"/>
      <c r="AK30" s="21"/>
      <c r="AL30" s="21"/>
      <c r="AM30" s="21"/>
      <c r="AN30" s="21"/>
      <c r="AO30" s="21"/>
      <c r="AP30" s="21"/>
      <c r="AQ30" s="21"/>
      <c r="AR30" s="21"/>
      <c r="AS30" s="21"/>
      <c r="AT30" s="21"/>
      <c r="AU30" s="238"/>
      <c r="AV30" s="21"/>
      <c r="AW30" s="21"/>
      <c r="AX30" s="21"/>
      <c r="AY30" s="21"/>
      <c r="AZ30" s="21"/>
      <c r="BA30" s="21"/>
      <c r="BB30" s="21"/>
      <c r="BC30" s="21"/>
      <c r="BD30" s="21"/>
      <c r="BE30" s="21"/>
      <c r="BF30" s="21"/>
      <c r="BG30" s="21"/>
      <c r="BH30" s="238"/>
      <c r="BI30" s="21"/>
      <c r="BJ30" s="21"/>
      <c r="BK30" s="21"/>
      <c r="BL30" s="21"/>
      <c r="BM30" s="21"/>
      <c r="BN30" s="21"/>
      <c r="BO30" s="21"/>
      <c r="BP30" s="21"/>
      <c r="BQ30" s="21"/>
      <c r="BR30" s="21"/>
      <c r="BS30" s="21"/>
      <c r="BT30" s="21"/>
      <c r="BU30" s="238"/>
      <c r="BV30" s="21"/>
      <c r="BW30" s="21"/>
      <c r="BX30" s="21"/>
      <c r="BY30" s="21"/>
      <c r="BZ30" s="21"/>
      <c r="CA30" s="21"/>
      <c r="CB30" s="21"/>
      <c r="CC30" s="21"/>
      <c r="CD30" s="21"/>
      <c r="CE30" s="21"/>
      <c r="CF30" s="21"/>
      <c r="CG30" s="21"/>
      <c r="CH30" s="238"/>
    </row>
    <row r="31" spans="2:86" outlineLevel="1" x14ac:dyDescent="0.25">
      <c r="B31" s="312"/>
      <c r="D31" s="151" t="s">
        <v>0</v>
      </c>
      <c r="E31" s="151"/>
      <c r="G31" s="22"/>
      <c r="H31" s="22"/>
      <c r="I31" s="22">
        <f>+Q4</f>
        <v>0.65</v>
      </c>
      <c r="J31" s="23">
        <f t="shared" ref="J31:T31" si="54">+J32/$H$4</f>
        <v>0.67583333333333329</v>
      </c>
      <c r="K31" s="23">
        <f t="shared" si="54"/>
        <v>0.70166666666666655</v>
      </c>
      <c r="L31" s="23">
        <f t="shared" si="54"/>
        <v>0.72749999999999981</v>
      </c>
      <c r="M31" s="23">
        <f t="shared" si="54"/>
        <v>0.75333333333333319</v>
      </c>
      <c r="N31" s="23">
        <f t="shared" si="54"/>
        <v>0.77916666666666645</v>
      </c>
      <c r="O31" s="23">
        <f t="shared" si="54"/>
        <v>0.80499999999999972</v>
      </c>
      <c r="P31" s="23">
        <f t="shared" si="54"/>
        <v>0.83083333333333298</v>
      </c>
      <c r="Q31" s="23">
        <f t="shared" si="54"/>
        <v>0.85666666666666624</v>
      </c>
      <c r="R31" s="23">
        <f t="shared" si="54"/>
        <v>0.88249999999999962</v>
      </c>
      <c r="S31" s="23">
        <f t="shared" si="54"/>
        <v>0.90833333333333288</v>
      </c>
      <c r="T31" s="201">
        <f t="shared" si="54"/>
        <v>0.93416666666666626</v>
      </c>
      <c r="U31" s="240"/>
      <c r="V31" s="23">
        <f t="shared" ref="V31:AG31" si="55">+V32/$H$4</f>
        <v>0.95999999999999963</v>
      </c>
      <c r="W31" s="23">
        <f t="shared" si="55"/>
        <v>0.96000000000000008</v>
      </c>
      <c r="X31" s="23">
        <f t="shared" si="55"/>
        <v>0.96000000000000008</v>
      </c>
      <c r="Y31" s="23">
        <f t="shared" si="55"/>
        <v>0.96000000000000008</v>
      </c>
      <c r="Z31" s="23">
        <f t="shared" si="55"/>
        <v>0.96000000000000008</v>
      </c>
      <c r="AA31" s="23">
        <f t="shared" si="55"/>
        <v>0.96000000000000008</v>
      </c>
      <c r="AB31" s="23">
        <f t="shared" si="55"/>
        <v>0.96000000000000008</v>
      </c>
      <c r="AC31" s="23">
        <f t="shared" si="55"/>
        <v>0.96000000000000008</v>
      </c>
      <c r="AD31" s="23">
        <f t="shared" si="55"/>
        <v>0.96000000000000008</v>
      </c>
      <c r="AE31" s="23">
        <f t="shared" si="55"/>
        <v>0.96000000000000008</v>
      </c>
      <c r="AF31" s="23">
        <f t="shared" si="55"/>
        <v>0.96000000000000008</v>
      </c>
      <c r="AG31" s="23">
        <f t="shared" si="55"/>
        <v>0.96000000000000008</v>
      </c>
      <c r="AH31" s="240"/>
      <c r="AI31" s="23">
        <f t="shared" ref="AI31:AT31" si="56">+AI32/$H$4</f>
        <v>0.96000000000000008</v>
      </c>
      <c r="AJ31" s="23">
        <f t="shared" si="56"/>
        <v>0.96000000000000008</v>
      </c>
      <c r="AK31" s="23">
        <f t="shared" si="56"/>
        <v>0.96000000000000008</v>
      </c>
      <c r="AL31" s="23">
        <f t="shared" si="56"/>
        <v>0.96000000000000008</v>
      </c>
      <c r="AM31" s="23">
        <f t="shared" si="56"/>
        <v>0.96000000000000008</v>
      </c>
      <c r="AN31" s="23">
        <f t="shared" si="56"/>
        <v>0.96000000000000008</v>
      </c>
      <c r="AO31" s="23">
        <f t="shared" si="56"/>
        <v>0.96000000000000008</v>
      </c>
      <c r="AP31" s="23">
        <f t="shared" si="56"/>
        <v>0.96000000000000008</v>
      </c>
      <c r="AQ31" s="23">
        <f t="shared" si="56"/>
        <v>0.96000000000000008</v>
      </c>
      <c r="AR31" s="23">
        <f t="shared" si="56"/>
        <v>0.96000000000000008</v>
      </c>
      <c r="AS31" s="23">
        <f t="shared" si="56"/>
        <v>0.96000000000000008</v>
      </c>
      <c r="AT31" s="23">
        <f t="shared" si="56"/>
        <v>0.96000000000000008</v>
      </c>
      <c r="AU31" s="240"/>
      <c r="AV31" s="23">
        <f t="shared" ref="AV31:BG31" si="57">+AV32/$H$4</f>
        <v>0.96000000000000008</v>
      </c>
      <c r="AW31" s="23">
        <f t="shared" si="57"/>
        <v>0.96000000000000008</v>
      </c>
      <c r="AX31" s="23">
        <f t="shared" si="57"/>
        <v>0.96000000000000008</v>
      </c>
      <c r="AY31" s="23">
        <f t="shared" si="57"/>
        <v>0.96000000000000008</v>
      </c>
      <c r="AZ31" s="23">
        <f t="shared" si="57"/>
        <v>0.96000000000000008</v>
      </c>
      <c r="BA31" s="23">
        <f t="shared" si="57"/>
        <v>0.96000000000000008</v>
      </c>
      <c r="BB31" s="23">
        <f t="shared" si="57"/>
        <v>0.96000000000000008</v>
      </c>
      <c r="BC31" s="23">
        <f t="shared" si="57"/>
        <v>0.96000000000000008</v>
      </c>
      <c r="BD31" s="23">
        <f t="shared" si="57"/>
        <v>0.96000000000000008</v>
      </c>
      <c r="BE31" s="23">
        <f t="shared" si="57"/>
        <v>0.96000000000000008</v>
      </c>
      <c r="BF31" s="23">
        <f t="shared" si="57"/>
        <v>0.96000000000000008</v>
      </c>
      <c r="BG31" s="23">
        <f t="shared" si="57"/>
        <v>0.96000000000000008</v>
      </c>
      <c r="BH31" s="240"/>
      <c r="BI31" s="23">
        <f t="shared" ref="BI31:BT31" si="58">+BI32/$H$4</f>
        <v>0.96000000000000008</v>
      </c>
      <c r="BJ31" s="23">
        <f t="shared" si="58"/>
        <v>0.96000000000000008</v>
      </c>
      <c r="BK31" s="23">
        <f t="shared" si="58"/>
        <v>0.96000000000000008</v>
      </c>
      <c r="BL31" s="23">
        <f t="shared" si="58"/>
        <v>0.96000000000000008</v>
      </c>
      <c r="BM31" s="23">
        <f t="shared" si="58"/>
        <v>0.96000000000000008</v>
      </c>
      <c r="BN31" s="23">
        <f t="shared" si="58"/>
        <v>0.96000000000000008</v>
      </c>
      <c r="BO31" s="23">
        <f t="shared" si="58"/>
        <v>0.96000000000000008</v>
      </c>
      <c r="BP31" s="23">
        <f t="shared" si="58"/>
        <v>0.96000000000000008</v>
      </c>
      <c r="BQ31" s="23">
        <f t="shared" si="58"/>
        <v>0.96000000000000008</v>
      </c>
      <c r="BR31" s="23">
        <f t="shared" si="58"/>
        <v>0.96000000000000008</v>
      </c>
      <c r="BS31" s="23">
        <f t="shared" si="58"/>
        <v>0.96000000000000008</v>
      </c>
      <c r="BT31" s="23">
        <f t="shared" si="58"/>
        <v>0.96000000000000008</v>
      </c>
      <c r="BU31" s="240"/>
      <c r="BV31" s="23">
        <f t="shared" ref="BV31:CG31" si="59">+BV32/$H$4</f>
        <v>0.96000000000000008</v>
      </c>
      <c r="BW31" s="23">
        <f t="shared" si="59"/>
        <v>0.96000000000000008</v>
      </c>
      <c r="BX31" s="23">
        <f t="shared" si="59"/>
        <v>0.96000000000000008</v>
      </c>
      <c r="BY31" s="23">
        <f t="shared" si="59"/>
        <v>0.96000000000000008</v>
      </c>
      <c r="BZ31" s="23">
        <f t="shared" si="59"/>
        <v>0.96000000000000008</v>
      </c>
      <c r="CA31" s="23">
        <f t="shared" si="59"/>
        <v>0.96000000000000008</v>
      </c>
      <c r="CB31" s="23">
        <f t="shared" si="59"/>
        <v>0.96000000000000008</v>
      </c>
      <c r="CC31" s="23">
        <f t="shared" si="59"/>
        <v>0.96000000000000008</v>
      </c>
      <c r="CD31" s="23">
        <f t="shared" si="59"/>
        <v>0.96000000000000008</v>
      </c>
      <c r="CE31" s="23">
        <f t="shared" si="59"/>
        <v>0.96000000000000008</v>
      </c>
      <c r="CF31" s="23">
        <f t="shared" si="59"/>
        <v>0.96000000000000008</v>
      </c>
      <c r="CG31" s="23">
        <f t="shared" si="59"/>
        <v>0.96000000000000008</v>
      </c>
      <c r="CH31" s="240"/>
    </row>
    <row r="32" spans="2:86" outlineLevel="1" x14ac:dyDescent="0.25">
      <c r="B32" s="312"/>
      <c r="D32" s="151" t="s">
        <v>1</v>
      </c>
      <c r="E32" s="151"/>
      <c r="G32" s="24"/>
      <c r="H32" s="24"/>
      <c r="I32" s="308">
        <f>+H4*I31</f>
        <v>91</v>
      </c>
      <c r="J32" s="308">
        <f>IF(I32=$Q$5,$Q$5,I32+$Q$7)</f>
        <v>94.61666666666666</v>
      </c>
      <c r="K32" s="25">
        <f t="shared" ref="K32:T32" si="60">IF(J32=$Q$5,$Q$5,J32+$Q$7)</f>
        <v>98.23333333333332</v>
      </c>
      <c r="L32" s="25">
        <f t="shared" si="60"/>
        <v>101.84999999999998</v>
      </c>
      <c r="M32" s="25">
        <f t="shared" si="60"/>
        <v>105.46666666666664</v>
      </c>
      <c r="N32" s="25">
        <f t="shared" si="60"/>
        <v>109.0833333333333</v>
      </c>
      <c r="O32" s="25">
        <f t="shared" si="60"/>
        <v>112.69999999999996</v>
      </c>
      <c r="P32" s="25">
        <f t="shared" si="60"/>
        <v>116.31666666666662</v>
      </c>
      <c r="Q32" s="308">
        <f t="shared" si="60"/>
        <v>119.93333333333328</v>
      </c>
      <c r="R32" s="308">
        <f t="shared" si="60"/>
        <v>123.54999999999994</v>
      </c>
      <c r="S32" s="25">
        <f t="shared" si="60"/>
        <v>127.1666666666666</v>
      </c>
      <c r="T32" s="202">
        <f t="shared" si="60"/>
        <v>130.78333333333327</v>
      </c>
      <c r="U32" s="241"/>
      <c r="V32" s="25">
        <f>IF(T32&lt;=$H$4,T32+$Q$7,IF(T32&gt;$Q$5,$Q$5))</f>
        <v>134.39999999999995</v>
      </c>
      <c r="W32" s="25">
        <f t="shared" ref="W32:AG32" si="61">IF(V32=$Q$5,$Q$5,V32+$Q$7)</f>
        <v>134.4</v>
      </c>
      <c r="X32" s="25">
        <f t="shared" si="61"/>
        <v>134.4</v>
      </c>
      <c r="Y32" s="25">
        <f t="shared" si="61"/>
        <v>134.4</v>
      </c>
      <c r="Z32" s="25">
        <f t="shared" si="61"/>
        <v>134.4</v>
      </c>
      <c r="AA32" s="25">
        <f t="shared" si="61"/>
        <v>134.4</v>
      </c>
      <c r="AB32" s="25">
        <f t="shared" si="61"/>
        <v>134.4</v>
      </c>
      <c r="AC32" s="25">
        <f t="shared" si="61"/>
        <v>134.4</v>
      </c>
      <c r="AD32" s="25">
        <f t="shared" si="61"/>
        <v>134.4</v>
      </c>
      <c r="AE32" s="25">
        <f t="shared" si="61"/>
        <v>134.4</v>
      </c>
      <c r="AF32" s="25">
        <f t="shared" si="61"/>
        <v>134.4</v>
      </c>
      <c r="AG32" s="25">
        <f t="shared" si="61"/>
        <v>134.4</v>
      </c>
      <c r="AH32" s="241"/>
      <c r="AI32" s="25">
        <f>IF(AG32=$Q$5,$Q$5,AG32+$Q$7)</f>
        <v>134.4</v>
      </c>
      <c r="AJ32" s="25">
        <f t="shared" ref="AJ32:AT32" si="62">IF(AI32=$Q$5,$Q$5,AI32+$Q$7)</f>
        <v>134.4</v>
      </c>
      <c r="AK32" s="25">
        <f t="shared" si="62"/>
        <v>134.4</v>
      </c>
      <c r="AL32" s="25">
        <f t="shared" si="62"/>
        <v>134.4</v>
      </c>
      <c r="AM32" s="25">
        <f t="shared" si="62"/>
        <v>134.4</v>
      </c>
      <c r="AN32" s="25">
        <f t="shared" si="62"/>
        <v>134.4</v>
      </c>
      <c r="AO32" s="25">
        <f t="shared" si="62"/>
        <v>134.4</v>
      </c>
      <c r="AP32" s="25">
        <f t="shared" si="62"/>
        <v>134.4</v>
      </c>
      <c r="AQ32" s="25">
        <f t="shared" si="62"/>
        <v>134.4</v>
      </c>
      <c r="AR32" s="25">
        <f t="shared" si="62"/>
        <v>134.4</v>
      </c>
      <c r="AS32" s="25">
        <f t="shared" si="62"/>
        <v>134.4</v>
      </c>
      <c r="AT32" s="25">
        <f t="shared" si="62"/>
        <v>134.4</v>
      </c>
      <c r="AU32" s="241"/>
      <c r="AV32" s="25">
        <f>IF(AT32=$Q$5,$Q$5,AT32+$Q$7)</f>
        <v>134.4</v>
      </c>
      <c r="AW32" s="25">
        <f t="shared" ref="AW32:BG32" si="63">IF(AV32=$Q$5,$Q$5,AV32+$Q$7)</f>
        <v>134.4</v>
      </c>
      <c r="AX32" s="25">
        <f t="shared" si="63"/>
        <v>134.4</v>
      </c>
      <c r="AY32" s="25">
        <f t="shared" si="63"/>
        <v>134.4</v>
      </c>
      <c r="AZ32" s="25">
        <f t="shared" si="63"/>
        <v>134.4</v>
      </c>
      <c r="BA32" s="25">
        <f t="shared" si="63"/>
        <v>134.4</v>
      </c>
      <c r="BB32" s="25">
        <f t="shared" si="63"/>
        <v>134.4</v>
      </c>
      <c r="BC32" s="25">
        <f t="shared" si="63"/>
        <v>134.4</v>
      </c>
      <c r="BD32" s="25">
        <f t="shared" si="63"/>
        <v>134.4</v>
      </c>
      <c r="BE32" s="25">
        <f t="shared" si="63"/>
        <v>134.4</v>
      </c>
      <c r="BF32" s="25">
        <f t="shared" si="63"/>
        <v>134.4</v>
      </c>
      <c r="BG32" s="25">
        <f t="shared" si="63"/>
        <v>134.4</v>
      </c>
      <c r="BH32" s="241"/>
      <c r="BI32" s="25">
        <f>IF(BG32=$Q$5,$Q$5,BG32+$Q$7)</f>
        <v>134.4</v>
      </c>
      <c r="BJ32" s="25">
        <f t="shared" ref="BJ32:BT32" si="64">IF(BI32=$Q$5,$Q$5,BI32+$Q$7)</f>
        <v>134.4</v>
      </c>
      <c r="BK32" s="25">
        <f t="shared" si="64"/>
        <v>134.4</v>
      </c>
      <c r="BL32" s="25">
        <f t="shared" si="64"/>
        <v>134.4</v>
      </c>
      <c r="BM32" s="25">
        <f t="shared" si="64"/>
        <v>134.4</v>
      </c>
      <c r="BN32" s="25">
        <f t="shared" si="64"/>
        <v>134.4</v>
      </c>
      <c r="BO32" s="25">
        <f t="shared" si="64"/>
        <v>134.4</v>
      </c>
      <c r="BP32" s="25">
        <f t="shared" si="64"/>
        <v>134.4</v>
      </c>
      <c r="BQ32" s="25">
        <f t="shared" si="64"/>
        <v>134.4</v>
      </c>
      <c r="BR32" s="25">
        <f t="shared" si="64"/>
        <v>134.4</v>
      </c>
      <c r="BS32" s="25">
        <f t="shared" si="64"/>
        <v>134.4</v>
      </c>
      <c r="BT32" s="25">
        <f t="shared" si="64"/>
        <v>134.4</v>
      </c>
      <c r="BU32" s="241"/>
      <c r="BV32" s="25">
        <f>IF(BT32=$Q$5,$Q$5,BT32+$Q$7)</f>
        <v>134.4</v>
      </c>
      <c r="BW32" s="25">
        <f t="shared" ref="BW32:CG32" si="65">IF(BV32=$Q$5,$Q$5,BV32+$Q$7)</f>
        <v>134.4</v>
      </c>
      <c r="BX32" s="25">
        <f t="shared" si="65"/>
        <v>134.4</v>
      </c>
      <c r="BY32" s="25">
        <f t="shared" si="65"/>
        <v>134.4</v>
      </c>
      <c r="BZ32" s="25">
        <f t="shared" si="65"/>
        <v>134.4</v>
      </c>
      <c r="CA32" s="25">
        <f t="shared" si="65"/>
        <v>134.4</v>
      </c>
      <c r="CB32" s="25">
        <f t="shared" si="65"/>
        <v>134.4</v>
      </c>
      <c r="CC32" s="25">
        <f t="shared" si="65"/>
        <v>134.4</v>
      </c>
      <c r="CD32" s="25">
        <f t="shared" si="65"/>
        <v>134.4</v>
      </c>
      <c r="CE32" s="25">
        <f t="shared" si="65"/>
        <v>134.4</v>
      </c>
      <c r="CF32" s="25">
        <f t="shared" si="65"/>
        <v>134.4</v>
      </c>
      <c r="CG32" s="25">
        <f t="shared" si="65"/>
        <v>134.4</v>
      </c>
      <c r="CH32" s="241"/>
    </row>
    <row r="33" spans="2:86" outlineLevel="1" x14ac:dyDescent="0.25">
      <c r="B33" s="312"/>
      <c r="D33" s="154" t="s">
        <v>4</v>
      </c>
      <c r="E33" s="154"/>
      <c r="F33" s="181"/>
      <c r="G33" s="20"/>
      <c r="H33" s="20"/>
      <c r="I33" s="26">
        <f>+I35-I34</f>
        <v>140</v>
      </c>
      <c r="J33" s="26">
        <f>+J35-J34</f>
        <v>128.33333333333334</v>
      </c>
      <c r="K33" s="26">
        <f t="shared" ref="K33:T33" si="66">+K35-K34</f>
        <v>116.66666666666667</v>
      </c>
      <c r="L33" s="26">
        <f t="shared" si="66"/>
        <v>105</v>
      </c>
      <c r="M33" s="26">
        <f t="shared" si="66"/>
        <v>93.333333333333343</v>
      </c>
      <c r="N33" s="26">
        <f t="shared" si="66"/>
        <v>81.666666666666671</v>
      </c>
      <c r="O33" s="26">
        <f t="shared" si="66"/>
        <v>70</v>
      </c>
      <c r="P33" s="26">
        <f t="shared" si="66"/>
        <v>58.333333333333329</v>
      </c>
      <c r="Q33" s="26">
        <f t="shared" si="66"/>
        <v>46.666666666666657</v>
      </c>
      <c r="R33" s="26">
        <f t="shared" si="66"/>
        <v>34.999999999999986</v>
      </c>
      <c r="S33" s="26">
        <f t="shared" si="66"/>
        <v>23.333333333333314</v>
      </c>
      <c r="T33" s="194">
        <f t="shared" si="66"/>
        <v>11.666666666666657</v>
      </c>
      <c r="U33" s="241"/>
      <c r="V33" s="26">
        <f t="shared" ref="V33:AG33" si="67">+V35-V34</f>
        <v>0</v>
      </c>
      <c r="W33" s="26">
        <f t="shared" si="67"/>
        <v>0</v>
      </c>
      <c r="X33" s="26">
        <f t="shared" si="67"/>
        <v>0</v>
      </c>
      <c r="Y33" s="26">
        <f t="shared" si="67"/>
        <v>0</v>
      </c>
      <c r="Z33" s="26">
        <f t="shared" si="67"/>
        <v>0</v>
      </c>
      <c r="AA33" s="26">
        <f t="shared" si="67"/>
        <v>0</v>
      </c>
      <c r="AB33" s="26">
        <f t="shared" si="67"/>
        <v>0</v>
      </c>
      <c r="AC33" s="26">
        <f t="shared" si="67"/>
        <v>0</v>
      </c>
      <c r="AD33" s="26">
        <f t="shared" si="67"/>
        <v>0</v>
      </c>
      <c r="AE33" s="26">
        <f t="shared" si="67"/>
        <v>0</v>
      </c>
      <c r="AF33" s="26">
        <f t="shared" si="67"/>
        <v>0</v>
      </c>
      <c r="AG33" s="26">
        <f t="shared" si="67"/>
        <v>0</v>
      </c>
      <c r="AH33" s="241"/>
      <c r="AI33" s="26">
        <f t="shared" ref="AI33:AT33" si="68">+AI35-AI34</f>
        <v>0</v>
      </c>
      <c r="AJ33" s="26">
        <f t="shared" si="68"/>
        <v>0</v>
      </c>
      <c r="AK33" s="26">
        <f t="shared" si="68"/>
        <v>0</v>
      </c>
      <c r="AL33" s="26">
        <f t="shared" si="68"/>
        <v>0</v>
      </c>
      <c r="AM33" s="26">
        <f t="shared" si="68"/>
        <v>0</v>
      </c>
      <c r="AN33" s="26">
        <f t="shared" si="68"/>
        <v>0</v>
      </c>
      <c r="AO33" s="26">
        <f t="shared" si="68"/>
        <v>0</v>
      </c>
      <c r="AP33" s="26">
        <f t="shared" si="68"/>
        <v>0</v>
      </c>
      <c r="AQ33" s="26">
        <f t="shared" si="68"/>
        <v>0</v>
      </c>
      <c r="AR33" s="26">
        <f t="shared" si="68"/>
        <v>0</v>
      </c>
      <c r="AS33" s="26">
        <f t="shared" si="68"/>
        <v>0</v>
      </c>
      <c r="AT33" s="26">
        <f t="shared" si="68"/>
        <v>0</v>
      </c>
      <c r="AU33" s="241"/>
      <c r="AV33" s="26">
        <f t="shared" ref="AV33:BG33" si="69">+AV35-AV34</f>
        <v>0</v>
      </c>
      <c r="AW33" s="26">
        <f t="shared" si="69"/>
        <v>0</v>
      </c>
      <c r="AX33" s="26">
        <f t="shared" si="69"/>
        <v>0</v>
      </c>
      <c r="AY33" s="26">
        <f t="shared" si="69"/>
        <v>0</v>
      </c>
      <c r="AZ33" s="26">
        <f t="shared" si="69"/>
        <v>0</v>
      </c>
      <c r="BA33" s="26">
        <f t="shared" si="69"/>
        <v>0</v>
      </c>
      <c r="BB33" s="26">
        <f t="shared" si="69"/>
        <v>0</v>
      </c>
      <c r="BC33" s="26">
        <f t="shared" si="69"/>
        <v>0</v>
      </c>
      <c r="BD33" s="26">
        <f t="shared" si="69"/>
        <v>0</v>
      </c>
      <c r="BE33" s="26">
        <f t="shared" si="69"/>
        <v>0</v>
      </c>
      <c r="BF33" s="26">
        <f t="shared" si="69"/>
        <v>0</v>
      </c>
      <c r="BG33" s="26">
        <f t="shared" si="69"/>
        <v>0</v>
      </c>
      <c r="BH33" s="241"/>
      <c r="BI33" s="26">
        <f t="shared" ref="BI33:BT33" si="70">+BI35-BI34</f>
        <v>0</v>
      </c>
      <c r="BJ33" s="26">
        <f t="shared" si="70"/>
        <v>0</v>
      </c>
      <c r="BK33" s="26">
        <f t="shared" si="70"/>
        <v>0</v>
      </c>
      <c r="BL33" s="26">
        <f t="shared" si="70"/>
        <v>0</v>
      </c>
      <c r="BM33" s="26">
        <f t="shared" si="70"/>
        <v>0</v>
      </c>
      <c r="BN33" s="26">
        <f t="shared" si="70"/>
        <v>0</v>
      </c>
      <c r="BO33" s="26">
        <f t="shared" si="70"/>
        <v>0</v>
      </c>
      <c r="BP33" s="26">
        <f t="shared" si="70"/>
        <v>0</v>
      </c>
      <c r="BQ33" s="26">
        <f t="shared" si="70"/>
        <v>0</v>
      </c>
      <c r="BR33" s="26">
        <f t="shared" si="70"/>
        <v>0</v>
      </c>
      <c r="BS33" s="26">
        <f t="shared" si="70"/>
        <v>0</v>
      </c>
      <c r="BT33" s="26">
        <f t="shared" si="70"/>
        <v>0</v>
      </c>
      <c r="BU33" s="241"/>
      <c r="BV33" s="26">
        <f t="shared" ref="BV33:CG33" si="71">+BV35-BV34</f>
        <v>0</v>
      </c>
      <c r="BW33" s="26">
        <f t="shared" si="71"/>
        <v>0</v>
      </c>
      <c r="BX33" s="26">
        <f t="shared" si="71"/>
        <v>0</v>
      </c>
      <c r="BY33" s="26">
        <f t="shared" si="71"/>
        <v>0</v>
      </c>
      <c r="BZ33" s="26">
        <f t="shared" si="71"/>
        <v>0</v>
      </c>
      <c r="CA33" s="26">
        <f t="shared" si="71"/>
        <v>0</v>
      </c>
      <c r="CB33" s="26">
        <f t="shared" si="71"/>
        <v>0</v>
      </c>
      <c r="CC33" s="26">
        <f t="shared" si="71"/>
        <v>0</v>
      </c>
      <c r="CD33" s="26">
        <f t="shared" si="71"/>
        <v>0</v>
      </c>
      <c r="CE33" s="26">
        <f t="shared" si="71"/>
        <v>0</v>
      </c>
      <c r="CF33" s="26">
        <f t="shared" si="71"/>
        <v>0</v>
      </c>
      <c r="CG33" s="26">
        <f t="shared" si="71"/>
        <v>0</v>
      </c>
      <c r="CH33" s="241"/>
    </row>
    <row r="34" spans="2:86" outlineLevel="1" x14ac:dyDescent="0.25">
      <c r="B34" s="312"/>
      <c r="D34" s="154" t="s">
        <v>5</v>
      </c>
      <c r="E34" s="154"/>
      <c r="F34" s="181"/>
      <c r="G34" s="27"/>
      <c r="H34" s="27"/>
      <c r="I34" s="26">
        <v>0</v>
      </c>
      <c r="J34" s="26">
        <f t="shared" ref="J34:T34" si="72">+IF(I22&lt;$P$6+1,($H$4*$H$7)+I34,$H$4)</f>
        <v>11.666666666666666</v>
      </c>
      <c r="K34" s="26">
        <f t="shared" si="72"/>
        <v>23.333333333333332</v>
      </c>
      <c r="L34" s="26">
        <f t="shared" si="72"/>
        <v>35</v>
      </c>
      <c r="M34" s="26">
        <f t="shared" si="72"/>
        <v>46.666666666666664</v>
      </c>
      <c r="N34" s="26">
        <f t="shared" si="72"/>
        <v>58.333333333333329</v>
      </c>
      <c r="O34" s="26">
        <f t="shared" si="72"/>
        <v>70</v>
      </c>
      <c r="P34" s="26">
        <f t="shared" si="72"/>
        <v>81.666666666666671</v>
      </c>
      <c r="Q34" s="26">
        <f t="shared" si="72"/>
        <v>93.333333333333343</v>
      </c>
      <c r="R34" s="26">
        <f t="shared" si="72"/>
        <v>105.00000000000001</v>
      </c>
      <c r="S34" s="26">
        <f t="shared" si="72"/>
        <v>116.66666666666669</v>
      </c>
      <c r="T34" s="194">
        <f t="shared" si="72"/>
        <v>128.33333333333334</v>
      </c>
      <c r="U34" s="242"/>
      <c r="V34" s="27">
        <f t="shared" ref="V34:AG34" si="73">+IF(U22&lt;$P$6+1,($H$4*$H$7)+U34,$H$4)</f>
        <v>140</v>
      </c>
      <c r="W34" s="27">
        <f t="shared" si="73"/>
        <v>140</v>
      </c>
      <c r="X34" s="27">
        <f t="shared" si="73"/>
        <v>140</v>
      </c>
      <c r="Y34" s="27">
        <f t="shared" si="73"/>
        <v>140</v>
      </c>
      <c r="Z34" s="27">
        <f t="shared" si="73"/>
        <v>140</v>
      </c>
      <c r="AA34" s="27">
        <f t="shared" si="73"/>
        <v>140</v>
      </c>
      <c r="AB34" s="27">
        <f t="shared" si="73"/>
        <v>140</v>
      </c>
      <c r="AC34" s="27">
        <f t="shared" si="73"/>
        <v>140</v>
      </c>
      <c r="AD34" s="27">
        <f t="shared" si="73"/>
        <v>140</v>
      </c>
      <c r="AE34" s="27">
        <f t="shared" si="73"/>
        <v>140</v>
      </c>
      <c r="AF34" s="27">
        <f t="shared" si="73"/>
        <v>140</v>
      </c>
      <c r="AG34" s="27">
        <f t="shared" si="73"/>
        <v>140</v>
      </c>
      <c r="AH34" s="242"/>
      <c r="AI34" s="27">
        <f t="shared" ref="AI34:AT34" si="74">+IF(AH22&lt;$P$6+1,($H$4*$H$7)+AH34,$H$4)</f>
        <v>140</v>
      </c>
      <c r="AJ34" s="27">
        <f t="shared" si="74"/>
        <v>140</v>
      </c>
      <c r="AK34" s="27">
        <f t="shared" si="74"/>
        <v>140</v>
      </c>
      <c r="AL34" s="27">
        <f t="shared" si="74"/>
        <v>140</v>
      </c>
      <c r="AM34" s="27">
        <f t="shared" si="74"/>
        <v>140</v>
      </c>
      <c r="AN34" s="27">
        <f t="shared" si="74"/>
        <v>140</v>
      </c>
      <c r="AO34" s="27">
        <f t="shared" si="74"/>
        <v>140</v>
      </c>
      <c r="AP34" s="27">
        <f t="shared" si="74"/>
        <v>140</v>
      </c>
      <c r="AQ34" s="27">
        <f t="shared" si="74"/>
        <v>140</v>
      </c>
      <c r="AR34" s="27">
        <f t="shared" si="74"/>
        <v>140</v>
      </c>
      <c r="AS34" s="27">
        <f t="shared" si="74"/>
        <v>140</v>
      </c>
      <c r="AT34" s="27">
        <f t="shared" si="74"/>
        <v>140</v>
      </c>
      <c r="AU34" s="242"/>
      <c r="AV34" s="27">
        <f t="shared" ref="AV34:BG34" si="75">+IF(AU22&lt;$P$6+1,($H$4*$H$7)+AU34,$H$4)</f>
        <v>140</v>
      </c>
      <c r="AW34" s="27">
        <f t="shared" si="75"/>
        <v>140</v>
      </c>
      <c r="AX34" s="27">
        <f t="shared" si="75"/>
        <v>140</v>
      </c>
      <c r="AY34" s="27">
        <f t="shared" si="75"/>
        <v>140</v>
      </c>
      <c r="AZ34" s="27">
        <f t="shared" si="75"/>
        <v>140</v>
      </c>
      <c r="BA34" s="27">
        <f t="shared" si="75"/>
        <v>140</v>
      </c>
      <c r="BB34" s="27">
        <f t="shared" si="75"/>
        <v>140</v>
      </c>
      <c r="BC34" s="27">
        <f t="shared" si="75"/>
        <v>140</v>
      </c>
      <c r="BD34" s="27">
        <f t="shared" si="75"/>
        <v>140</v>
      </c>
      <c r="BE34" s="27">
        <f t="shared" si="75"/>
        <v>140</v>
      </c>
      <c r="BF34" s="27">
        <f t="shared" si="75"/>
        <v>140</v>
      </c>
      <c r="BG34" s="27">
        <f t="shared" si="75"/>
        <v>140</v>
      </c>
      <c r="BH34" s="242"/>
      <c r="BI34" s="27">
        <f t="shared" ref="BI34:BT34" si="76">+IF(BH22&lt;$P$6+1,($H$4*$H$7)+BH34,$H$4)</f>
        <v>140</v>
      </c>
      <c r="BJ34" s="27">
        <f t="shared" si="76"/>
        <v>140</v>
      </c>
      <c r="BK34" s="27">
        <f t="shared" si="76"/>
        <v>140</v>
      </c>
      <c r="BL34" s="27">
        <f t="shared" si="76"/>
        <v>140</v>
      </c>
      <c r="BM34" s="27">
        <f t="shared" si="76"/>
        <v>140</v>
      </c>
      <c r="BN34" s="27">
        <f t="shared" si="76"/>
        <v>140</v>
      </c>
      <c r="BO34" s="27">
        <f t="shared" si="76"/>
        <v>140</v>
      </c>
      <c r="BP34" s="27">
        <f t="shared" si="76"/>
        <v>140</v>
      </c>
      <c r="BQ34" s="27">
        <f t="shared" si="76"/>
        <v>140</v>
      </c>
      <c r="BR34" s="27">
        <f t="shared" si="76"/>
        <v>140</v>
      </c>
      <c r="BS34" s="27">
        <f t="shared" si="76"/>
        <v>140</v>
      </c>
      <c r="BT34" s="27">
        <f t="shared" si="76"/>
        <v>140</v>
      </c>
      <c r="BU34" s="242"/>
      <c r="BV34" s="27">
        <f t="shared" ref="BV34:CG34" si="77">+IF(BU22&lt;$P$6+1,($H$4*$H$7)+BU34,$H$4)</f>
        <v>140</v>
      </c>
      <c r="BW34" s="27">
        <f t="shared" si="77"/>
        <v>140</v>
      </c>
      <c r="BX34" s="27">
        <f t="shared" si="77"/>
        <v>140</v>
      </c>
      <c r="BY34" s="27">
        <f t="shared" si="77"/>
        <v>140</v>
      </c>
      <c r="BZ34" s="27">
        <f t="shared" si="77"/>
        <v>140</v>
      </c>
      <c r="CA34" s="27">
        <f t="shared" si="77"/>
        <v>140</v>
      </c>
      <c r="CB34" s="27">
        <f t="shared" si="77"/>
        <v>140</v>
      </c>
      <c r="CC34" s="27">
        <f t="shared" si="77"/>
        <v>140</v>
      </c>
      <c r="CD34" s="27">
        <f t="shared" si="77"/>
        <v>140</v>
      </c>
      <c r="CE34" s="27">
        <f t="shared" si="77"/>
        <v>140</v>
      </c>
      <c r="CF34" s="27">
        <f t="shared" si="77"/>
        <v>140</v>
      </c>
      <c r="CG34" s="27">
        <f t="shared" si="77"/>
        <v>140</v>
      </c>
      <c r="CH34" s="242"/>
    </row>
    <row r="35" spans="2:86" outlineLevel="1" x14ac:dyDescent="0.25">
      <c r="B35" s="312"/>
      <c r="D35" s="151" t="s">
        <v>2</v>
      </c>
      <c r="E35" s="151"/>
      <c r="G35" s="24"/>
      <c r="H35" s="24"/>
      <c r="I35" s="24">
        <f t="shared" ref="I35:T35" si="78">+$H$4</f>
        <v>140</v>
      </c>
      <c r="J35" s="24">
        <f t="shared" si="78"/>
        <v>140</v>
      </c>
      <c r="K35" s="24">
        <f t="shared" si="78"/>
        <v>140</v>
      </c>
      <c r="L35" s="24">
        <f t="shared" si="78"/>
        <v>140</v>
      </c>
      <c r="M35" s="24">
        <f t="shared" si="78"/>
        <v>140</v>
      </c>
      <c r="N35" s="24">
        <f t="shared" si="78"/>
        <v>140</v>
      </c>
      <c r="O35" s="24">
        <f t="shared" si="78"/>
        <v>140</v>
      </c>
      <c r="P35" s="24">
        <f t="shared" si="78"/>
        <v>140</v>
      </c>
      <c r="Q35" s="24">
        <f t="shared" si="78"/>
        <v>140</v>
      </c>
      <c r="R35" s="24">
        <f t="shared" si="78"/>
        <v>140</v>
      </c>
      <c r="S35" s="24">
        <f t="shared" si="78"/>
        <v>140</v>
      </c>
      <c r="T35" s="203">
        <f t="shared" si="78"/>
        <v>140</v>
      </c>
      <c r="U35" s="242"/>
      <c r="V35" s="24">
        <f t="shared" ref="V35:AG35" si="79">+$H$4</f>
        <v>140</v>
      </c>
      <c r="W35" s="24">
        <f t="shared" si="79"/>
        <v>140</v>
      </c>
      <c r="X35" s="24">
        <f t="shared" si="79"/>
        <v>140</v>
      </c>
      <c r="Y35" s="24">
        <f t="shared" si="79"/>
        <v>140</v>
      </c>
      <c r="Z35" s="24">
        <f t="shared" si="79"/>
        <v>140</v>
      </c>
      <c r="AA35" s="24">
        <f t="shared" si="79"/>
        <v>140</v>
      </c>
      <c r="AB35" s="24">
        <f t="shared" si="79"/>
        <v>140</v>
      </c>
      <c r="AC35" s="24">
        <f t="shared" si="79"/>
        <v>140</v>
      </c>
      <c r="AD35" s="24">
        <f t="shared" si="79"/>
        <v>140</v>
      </c>
      <c r="AE35" s="24">
        <f t="shared" si="79"/>
        <v>140</v>
      </c>
      <c r="AF35" s="24">
        <f t="shared" si="79"/>
        <v>140</v>
      </c>
      <c r="AG35" s="24">
        <f t="shared" si="79"/>
        <v>140</v>
      </c>
      <c r="AH35" s="242"/>
      <c r="AI35" s="24">
        <f t="shared" ref="AI35:AT35" si="80">+$H$4</f>
        <v>140</v>
      </c>
      <c r="AJ35" s="24">
        <f t="shared" si="80"/>
        <v>140</v>
      </c>
      <c r="AK35" s="24">
        <f t="shared" si="80"/>
        <v>140</v>
      </c>
      <c r="AL35" s="24">
        <f t="shared" si="80"/>
        <v>140</v>
      </c>
      <c r="AM35" s="24">
        <f t="shared" si="80"/>
        <v>140</v>
      </c>
      <c r="AN35" s="24">
        <f t="shared" si="80"/>
        <v>140</v>
      </c>
      <c r="AO35" s="24">
        <f t="shared" si="80"/>
        <v>140</v>
      </c>
      <c r="AP35" s="24">
        <f t="shared" si="80"/>
        <v>140</v>
      </c>
      <c r="AQ35" s="24">
        <f t="shared" si="80"/>
        <v>140</v>
      </c>
      <c r="AR35" s="24">
        <f t="shared" si="80"/>
        <v>140</v>
      </c>
      <c r="AS35" s="24">
        <f t="shared" si="80"/>
        <v>140</v>
      </c>
      <c r="AT35" s="24">
        <f t="shared" si="80"/>
        <v>140</v>
      </c>
      <c r="AU35" s="242"/>
      <c r="AV35" s="24">
        <f t="shared" ref="AV35:BG35" si="81">+$H$4</f>
        <v>140</v>
      </c>
      <c r="AW35" s="24">
        <f t="shared" si="81"/>
        <v>140</v>
      </c>
      <c r="AX35" s="24">
        <f t="shared" si="81"/>
        <v>140</v>
      </c>
      <c r="AY35" s="24">
        <f t="shared" si="81"/>
        <v>140</v>
      </c>
      <c r="AZ35" s="24">
        <f t="shared" si="81"/>
        <v>140</v>
      </c>
      <c r="BA35" s="24">
        <f t="shared" si="81"/>
        <v>140</v>
      </c>
      <c r="BB35" s="24">
        <f t="shared" si="81"/>
        <v>140</v>
      </c>
      <c r="BC35" s="24">
        <f t="shared" si="81"/>
        <v>140</v>
      </c>
      <c r="BD35" s="24">
        <f t="shared" si="81"/>
        <v>140</v>
      </c>
      <c r="BE35" s="24">
        <f t="shared" si="81"/>
        <v>140</v>
      </c>
      <c r="BF35" s="24">
        <f t="shared" si="81"/>
        <v>140</v>
      </c>
      <c r="BG35" s="24">
        <f t="shared" si="81"/>
        <v>140</v>
      </c>
      <c r="BH35" s="242"/>
      <c r="BI35" s="24">
        <f t="shared" ref="BI35:BT35" si="82">+$H$4</f>
        <v>140</v>
      </c>
      <c r="BJ35" s="24">
        <f t="shared" si="82"/>
        <v>140</v>
      </c>
      <c r="BK35" s="24">
        <f t="shared" si="82"/>
        <v>140</v>
      </c>
      <c r="BL35" s="24">
        <f t="shared" si="82"/>
        <v>140</v>
      </c>
      <c r="BM35" s="24">
        <f t="shared" si="82"/>
        <v>140</v>
      </c>
      <c r="BN35" s="24">
        <f t="shared" si="82"/>
        <v>140</v>
      </c>
      <c r="BO35" s="24">
        <f t="shared" si="82"/>
        <v>140</v>
      </c>
      <c r="BP35" s="24">
        <f t="shared" si="82"/>
        <v>140</v>
      </c>
      <c r="BQ35" s="24">
        <f t="shared" si="82"/>
        <v>140</v>
      </c>
      <c r="BR35" s="24">
        <f t="shared" si="82"/>
        <v>140</v>
      </c>
      <c r="BS35" s="24">
        <f t="shared" si="82"/>
        <v>140</v>
      </c>
      <c r="BT35" s="24">
        <f t="shared" si="82"/>
        <v>140</v>
      </c>
      <c r="BU35" s="242"/>
      <c r="BV35" s="24">
        <f t="shared" ref="BV35:CG35" si="83">+$H$4</f>
        <v>140</v>
      </c>
      <c r="BW35" s="24">
        <f t="shared" si="83"/>
        <v>140</v>
      </c>
      <c r="BX35" s="24">
        <f t="shared" si="83"/>
        <v>140</v>
      </c>
      <c r="BY35" s="24">
        <f t="shared" si="83"/>
        <v>140</v>
      </c>
      <c r="BZ35" s="24">
        <f t="shared" si="83"/>
        <v>140</v>
      </c>
      <c r="CA35" s="24">
        <f t="shared" si="83"/>
        <v>140</v>
      </c>
      <c r="CB35" s="24">
        <f t="shared" si="83"/>
        <v>140</v>
      </c>
      <c r="CC35" s="24">
        <f t="shared" si="83"/>
        <v>140</v>
      </c>
      <c r="CD35" s="24">
        <f t="shared" si="83"/>
        <v>140</v>
      </c>
      <c r="CE35" s="24">
        <f t="shared" si="83"/>
        <v>140</v>
      </c>
      <c r="CF35" s="24">
        <f t="shared" si="83"/>
        <v>140</v>
      </c>
      <c r="CG35" s="24">
        <f t="shared" si="83"/>
        <v>140</v>
      </c>
      <c r="CH35" s="242"/>
    </row>
    <row r="36" spans="2:86" outlineLevel="1" x14ac:dyDescent="0.25">
      <c r="B36" s="312"/>
      <c r="D36" s="151"/>
      <c r="E36" s="151"/>
      <c r="G36" s="21"/>
      <c r="H36" s="21"/>
      <c r="I36" s="21"/>
      <c r="J36" s="21"/>
      <c r="K36" s="21"/>
      <c r="L36" s="21"/>
      <c r="M36" s="21"/>
      <c r="N36" s="21"/>
      <c r="O36" s="21"/>
      <c r="P36" s="21"/>
      <c r="Q36" s="21"/>
      <c r="R36" s="21"/>
      <c r="S36" s="21"/>
      <c r="T36" s="198"/>
      <c r="U36" s="238"/>
      <c r="V36" s="21"/>
      <c r="W36" s="21"/>
      <c r="X36" s="21"/>
      <c r="Y36" s="21"/>
      <c r="Z36" s="21"/>
      <c r="AA36" s="21"/>
      <c r="AB36" s="21"/>
      <c r="AC36" s="21"/>
      <c r="AD36" s="21"/>
      <c r="AE36" s="21"/>
      <c r="AF36" s="21"/>
      <c r="AG36" s="21"/>
      <c r="AH36" s="238"/>
      <c r="AI36" s="21"/>
      <c r="AJ36" s="21"/>
      <c r="AK36" s="21"/>
      <c r="AL36" s="21"/>
      <c r="AM36" s="21"/>
      <c r="AN36" s="21"/>
      <c r="AO36" s="21"/>
      <c r="AP36" s="21"/>
      <c r="AQ36" s="21"/>
      <c r="AR36" s="21"/>
      <c r="AS36" s="21"/>
      <c r="AT36" s="21"/>
      <c r="AU36" s="238"/>
      <c r="AV36" s="21"/>
      <c r="AW36" s="21"/>
      <c r="AX36" s="21"/>
      <c r="AY36" s="21"/>
      <c r="AZ36" s="21"/>
      <c r="BA36" s="21"/>
      <c r="BB36" s="21"/>
      <c r="BC36" s="21"/>
      <c r="BD36" s="21"/>
      <c r="BE36" s="21"/>
      <c r="BF36" s="21"/>
      <c r="BG36" s="21"/>
      <c r="BH36" s="238"/>
      <c r="BI36" s="21"/>
      <c r="BJ36" s="21"/>
      <c r="BK36" s="21"/>
      <c r="BL36" s="21"/>
      <c r="BM36" s="21"/>
      <c r="BN36" s="21"/>
      <c r="BO36" s="21"/>
      <c r="BP36" s="21"/>
      <c r="BQ36" s="21"/>
      <c r="BR36" s="21"/>
      <c r="BS36" s="21"/>
      <c r="BT36" s="21"/>
      <c r="BU36" s="238"/>
      <c r="BV36" s="21"/>
      <c r="BW36" s="21"/>
      <c r="BX36" s="21"/>
      <c r="BY36" s="21"/>
      <c r="BZ36" s="21"/>
      <c r="CA36" s="21"/>
      <c r="CB36" s="21"/>
      <c r="CC36" s="21"/>
      <c r="CD36" s="21"/>
      <c r="CE36" s="21"/>
      <c r="CF36" s="21"/>
      <c r="CG36" s="21"/>
      <c r="CH36" s="238"/>
    </row>
    <row r="37" spans="2:86" outlineLevel="1" x14ac:dyDescent="0.25">
      <c r="B37" s="312"/>
      <c r="D37" s="151" t="s">
        <v>23</v>
      </c>
      <c r="E37" s="151"/>
      <c r="G37" s="21"/>
      <c r="H37" s="21"/>
      <c r="I37" s="25">
        <f t="shared" ref="I37:T37" si="84">+MIN($H$5,$H$4*$H$9*I31)</f>
        <v>72.8</v>
      </c>
      <c r="J37" s="25">
        <f t="shared" si="84"/>
        <v>75.693333333333328</v>
      </c>
      <c r="K37" s="25">
        <f t="shared" si="84"/>
        <v>78.586666666666659</v>
      </c>
      <c r="L37" s="25">
        <f t="shared" si="84"/>
        <v>80</v>
      </c>
      <c r="M37" s="25">
        <f t="shared" si="84"/>
        <v>80</v>
      </c>
      <c r="N37" s="25">
        <f t="shared" si="84"/>
        <v>80</v>
      </c>
      <c r="O37" s="25">
        <f t="shared" si="84"/>
        <v>80</v>
      </c>
      <c r="P37" s="25">
        <f t="shared" si="84"/>
        <v>80</v>
      </c>
      <c r="Q37" s="25">
        <f t="shared" si="84"/>
        <v>80</v>
      </c>
      <c r="R37" s="25">
        <f t="shared" si="84"/>
        <v>80</v>
      </c>
      <c r="S37" s="25">
        <f t="shared" si="84"/>
        <v>80</v>
      </c>
      <c r="T37" s="202">
        <f t="shared" si="84"/>
        <v>80</v>
      </c>
      <c r="U37" s="238"/>
      <c r="V37" s="25">
        <f t="shared" ref="V37:AG37" si="85">+MIN($H$5,$H$4*$H$9*V31)</f>
        <v>80</v>
      </c>
      <c r="W37" s="25">
        <f t="shared" si="85"/>
        <v>80</v>
      </c>
      <c r="X37" s="25">
        <f t="shared" si="85"/>
        <v>80</v>
      </c>
      <c r="Y37" s="25">
        <f t="shared" si="85"/>
        <v>80</v>
      </c>
      <c r="Z37" s="25">
        <f t="shared" si="85"/>
        <v>80</v>
      </c>
      <c r="AA37" s="25">
        <f t="shared" si="85"/>
        <v>80</v>
      </c>
      <c r="AB37" s="25">
        <f t="shared" si="85"/>
        <v>80</v>
      </c>
      <c r="AC37" s="25">
        <f t="shared" si="85"/>
        <v>80</v>
      </c>
      <c r="AD37" s="25">
        <f t="shared" si="85"/>
        <v>80</v>
      </c>
      <c r="AE37" s="25">
        <f t="shared" si="85"/>
        <v>80</v>
      </c>
      <c r="AF37" s="25">
        <f t="shared" si="85"/>
        <v>80</v>
      </c>
      <c r="AG37" s="25">
        <f t="shared" si="85"/>
        <v>80</v>
      </c>
      <c r="AH37" s="238"/>
      <c r="AI37" s="25">
        <f t="shared" ref="AI37:AT37" si="86">+MIN($H$5,$H$4*$H$9*AI31)</f>
        <v>80</v>
      </c>
      <c r="AJ37" s="25">
        <f t="shared" si="86"/>
        <v>80</v>
      </c>
      <c r="AK37" s="25">
        <f t="shared" si="86"/>
        <v>80</v>
      </c>
      <c r="AL37" s="25">
        <f t="shared" si="86"/>
        <v>80</v>
      </c>
      <c r="AM37" s="25">
        <f t="shared" si="86"/>
        <v>80</v>
      </c>
      <c r="AN37" s="25">
        <f t="shared" si="86"/>
        <v>80</v>
      </c>
      <c r="AO37" s="25">
        <f t="shared" si="86"/>
        <v>80</v>
      </c>
      <c r="AP37" s="25">
        <f t="shared" si="86"/>
        <v>80</v>
      </c>
      <c r="AQ37" s="25">
        <f t="shared" si="86"/>
        <v>80</v>
      </c>
      <c r="AR37" s="25">
        <f t="shared" si="86"/>
        <v>80</v>
      </c>
      <c r="AS37" s="25">
        <f t="shared" si="86"/>
        <v>80</v>
      </c>
      <c r="AT37" s="25">
        <f t="shared" si="86"/>
        <v>80</v>
      </c>
      <c r="AU37" s="238"/>
      <c r="AV37" s="25">
        <f t="shared" ref="AV37:BG37" si="87">+MIN($H$5,$H$4*$H$9*AV31)</f>
        <v>80</v>
      </c>
      <c r="AW37" s="25">
        <f t="shared" si="87"/>
        <v>80</v>
      </c>
      <c r="AX37" s="25">
        <f t="shared" si="87"/>
        <v>80</v>
      </c>
      <c r="AY37" s="25">
        <f t="shared" si="87"/>
        <v>80</v>
      </c>
      <c r="AZ37" s="25">
        <f t="shared" si="87"/>
        <v>80</v>
      </c>
      <c r="BA37" s="25">
        <f t="shared" si="87"/>
        <v>80</v>
      </c>
      <c r="BB37" s="25">
        <f t="shared" si="87"/>
        <v>80</v>
      </c>
      <c r="BC37" s="25">
        <f t="shared" si="87"/>
        <v>80</v>
      </c>
      <c r="BD37" s="25">
        <f t="shared" si="87"/>
        <v>80</v>
      </c>
      <c r="BE37" s="25">
        <f t="shared" si="87"/>
        <v>80</v>
      </c>
      <c r="BF37" s="25">
        <f t="shared" si="87"/>
        <v>80</v>
      </c>
      <c r="BG37" s="25">
        <f t="shared" si="87"/>
        <v>80</v>
      </c>
      <c r="BH37" s="238"/>
      <c r="BI37" s="25">
        <f t="shared" ref="BI37:BT37" si="88">+MIN($H$5,$H$4*$H$9*BI31)</f>
        <v>80</v>
      </c>
      <c r="BJ37" s="25">
        <f t="shared" si="88"/>
        <v>80</v>
      </c>
      <c r="BK37" s="25">
        <f t="shared" si="88"/>
        <v>80</v>
      </c>
      <c r="BL37" s="25">
        <f t="shared" si="88"/>
        <v>80</v>
      </c>
      <c r="BM37" s="25">
        <f t="shared" si="88"/>
        <v>80</v>
      </c>
      <c r="BN37" s="25">
        <f t="shared" si="88"/>
        <v>80</v>
      </c>
      <c r="BO37" s="25">
        <f t="shared" si="88"/>
        <v>80</v>
      </c>
      <c r="BP37" s="25">
        <f t="shared" si="88"/>
        <v>80</v>
      </c>
      <c r="BQ37" s="25">
        <f t="shared" si="88"/>
        <v>80</v>
      </c>
      <c r="BR37" s="25">
        <f t="shared" si="88"/>
        <v>80</v>
      </c>
      <c r="BS37" s="25">
        <f t="shared" si="88"/>
        <v>80</v>
      </c>
      <c r="BT37" s="25">
        <f t="shared" si="88"/>
        <v>80</v>
      </c>
      <c r="BU37" s="238"/>
      <c r="BV37" s="25">
        <f t="shared" ref="BV37:CG37" si="89">+MIN($H$5,$H$4*$H$9*BV31)</f>
        <v>80</v>
      </c>
      <c r="BW37" s="25">
        <f t="shared" si="89"/>
        <v>80</v>
      </c>
      <c r="BX37" s="25">
        <f t="shared" si="89"/>
        <v>80</v>
      </c>
      <c r="BY37" s="25">
        <f t="shared" si="89"/>
        <v>80</v>
      </c>
      <c r="BZ37" s="25">
        <f t="shared" si="89"/>
        <v>80</v>
      </c>
      <c r="CA37" s="25">
        <f t="shared" si="89"/>
        <v>80</v>
      </c>
      <c r="CB37" s="25">
        <f t="shared" si="89"/>
        <v>80</v>
      </c>
      <c r="CC37" s="25">
        <f t="shared" si="89"/>
        <v>80</v>
      </c>
      <c r="CD37" s="25">
        <f t="shared" si="89"/>
        <v>80</v>
      </c>
      <c r="CE37" s="25">
        <f t="shared" si="89"/>
        <v>80</v>
      </c>
      <c r="CF37" s="25">
        <f t="shared" si="89"/>
        <v>80</v>
      </c>
      <c r="CG37" s="25">
        <f t="shared" si="89"/>
        <v>80</v>
      </c>
      <c r="CH37" s="238"/>
    </row>
    <row r="38" spans="2:86" outlineLevel="1" x14ac:dyDescent="0.25">
      <c r="B38" s="312"/>
      <c r="D38" s="151" t="s">
        <v>24</v>
      </c>
      <c r="E38" s="151"/>
      <c r="G38" s="21"/>
      <c r="H38" s="21"/>
      <c r="I38" s="25">
        <f t="shared" ref="I38:T38" si="90">+MIN($H$6,$H$4*I31*$H$10)</f>
        <v>45.5</v>
      </c>
      <c r="J38" s="25">
        <f t="shared" si="90"/>
        <v>47.30833333333333</v>
      </c>
      <c r="K38" s="25">
        <f t="shared" si="90"/>
        <v>49.11666666666666</v>
      </c>
      <c r="L38" s="25">
        <f t="shared" si="90"/>
        <v>50</v>
      </c>
      <c r="M38" s="25">
        <f t="shared" si="90"/>
        <v>50</v>
      </c>
      <c r="N38" s="25">
        <f t="shared" si="90"/>
        <v>50</v>
      </c>
      <c r="O38" s="25">
        <f t="shared" si="90"/>
        <v>50</v>
      </c>
      <c r="P38" s="25">
        <f t="shared" si="90"/>
        <v>50</v>
      </c>
      <c r="Q38" s="25">
        <f t="shared" si="90"/>
        <v>50</v>
      </c>
      <c r="R38" s="25">
        <f t="shared" si="90"/>
        <v>50</v>
      </c>
      <c r="S38" s="25">
        <f t="shared" si="90"/>
        <v>50</v>
      </c>
      <c r="T38" s="202">
        <f t="shared" si="90"/>
        <v>50</v>
      </c>
      <c r="U38" s="238"/>
      <c r="V38" s="25">
        <f t="shared" ref="V38:AG38" si="91">+MIN($H$6,$H$4*V31*$H$10)</f>
        <v>50</v>
      </c>
      <c r="W38" s="25">
        <f t="shared" si="91"/>
        <v>50</v>
      </c>
      <c r="X38" s="25">
        <f t="shared" si="91"/>
        <v>50</v>
      </c>
      <c r="Y38" s="25">
        <f t="shared" si="91"/>
        <v>50</v>
      </c>
      <c r="Z38" s="25">
        <f t="shared" si="91"/>
        <v>50</v>
      </c>
      <c r="AA38" s="25">
        <f t="shared" si="91"/>
        <v>50</v>
      </c>
      <c r="AB38" s="25">
        <f t="shared" si="91"/>
        <v>50</v>
      </c>
      <c r="AC38" s="25">
        <f t="shared" si="91"/>
        <v>50</v>
      </c>
      <c r="AD38" s="25">
        <f t="shared" si="91"/>
        <v>50</v>
      </c>
      <c r="AE38" s="25">
        <f t="shared" si="91"/>
        <v>50</v>
      </c>
      <c r="AF38" s="25">
        <f t="shared" si="91"/>
        <v>50</v>
      </c>
      <c r="AG38" s="25">
        <f t="shared" si="91"/>
        <v>50</v>
      </c>
      <c r="AH38" s="238"/>
      <c r="AI38" s="25">
        <f t="shared" ref="AI38:AT38" si="92">+MIN($H$6,$H$4*AI31*$H$10)</f>
        <v>50</v>
      </c>
      <c r="AJ38" s="25">
        <f t="shared" si="92"/>
        <v>50</v>
      </c>
      <c r="AK38" s="25">
        <f t="shared" si="92"/>
        <v>50</v>
      </c>
      <c r="AL38" s="25">
        <f t="shared" si="92"/>
        <v>50</v>
      </c>
      <c r="AM38" s="25">
        <f t="shared" si="92"/>
        <v>50</v>
      </c>
      <c r="AN38" s="25">
        <f t="shared" si="92"/>
        <v>50</v>
      </c>
      <c r="AO38" s="25">
        <f t="shared" si="92"/>
        <v>50</v>
      </c>
      <c r="AP38" s="25">
        <f t="shared" si="92"/>
        <v>50</v>
      </c>
      <c r="AQ38" s="25">
        <f t="shared" si="92"/>
        <v>50</v>
      </c>
      <c r="AR38" s="25">
        <f t="shared" si="92"/>
        <v>50</v>
      </c>
      <c r="AS38" s="25">
        <f t="shared" si="92"/>
        <v>50</v>
      </c>
      <c r="AT38" s="25">
        <f t="shared" si="92"/>
        <v>50</v>
      </c>
      <c r="AU38" s="238"/>
      <c r="AV38" s="25">
        <f t="shared" ref="AV38:BG38" si="93">+MIN($H$6,$H$4*AV31*$H$10)</f>
        <v>50</v>
      </c>
      <c r="AW38" s="25">
        <f t="shared" si="93"/>
        <v>50</v>
      </c>
      <c r="AX38" s="25">
        <f t="shared" si="93"/>
        <v>50</v>
      </c>
      <c r="AY38" s="25">
        <f t="shared" si="93"/>
        <v>50</v>
      </c>
      <c r="AZ38" s="25">
        <f t="shared" si="93"/>
        <v>50</v>
      </c>
      <c r="BA38" s="25">
        <f t="shared" si="93"/>
        <v>50</v>
      </c>
      <c r="BB38" s="25">
        <f t="shared" si="93"/>
        <v>50</v>
      </c>
      <c r="BC38" s="25">
        <f t="shared" si="93"/>
        <v>50</v>
      </c>
      <c r="BD38" s="25">
        <f t="shared" si="93"/>
        <v>50</v>
      </c>
      <c r="BE38" s="25">
        <f t="shared" si="93"/>
        <v>50</v>
      </c>
      <c r="BF38" s="25">
        <f t="shared" si="93"/>
        <v>50</v>
      </c>
      <c r="BG38" s="25">
        <f t="shared" si="93"/>
        <v>50</v>
      </c>
      <c r="BH38" s="238"/>
      <c r="BI38" s="25">
        <f t="shared" ref="BI38:BT38" si="94">+MIN($H$6,$H$4*BI31*$H$10)</f>
        <v>50</v>
      </c>
      <c r="BJ38" s="25">
        <f t="shared" si="94"/>
        <v>50</v>
      </c>
      <c r="BK38" s="25">
        <f t="shared" si="94"/>
        <v>50</v>
      </c>
      <c r="BL38" s="25">
        <f t="shared" si="94"/>
        <v>50</v>
      </c>
      <c r="BM38" s="25">
        <f t="shared" si="94"/>
        <v>50</v>
      </c>
      <c r="BN38" s="25">
        <f t="shared" si="94"/>
        <v>50</v>
      </c>
      <c r="BO38" s="25">
        <f t="shared" si="94"/>
        <v>50</v>
      </c>
      <c r="BP38" s="25">
        <f t="shared" si="94"/>
        <v>50</v>
      </c>
      <c r="BQ38" s="25">
        <f t="shared" si="94"/>
        <v>50</v>
      </c>
      <c r="BR38" s="25">
        <f t="shared" si="94"/>
        <v>50</v>
      </c>
      <c r="BS38" s="25">
        <f t="shared" si="94"/>
        <v>50</v>
      </c>
      <c r="BT38" s="25">
        <f t="shared" si="94"/>
        <v>50</v>
      </c>
      <c r="BU38" s="238"/>
      <c r="BV38" s="25">
        <f t="shared" ref="BV38:CG38" si="95">+MIN($H$6,$H$4*BV31*$H$10)</f>
        <v>50</v>
      </c>
      <c r="BW38" s="25">
        <f t="shared" si="95"/>
        <v>50</v>
      </c>
      <c r="BX38" s="25">
        <f t="shared" si="95"/>
        <v>50</v>
      </c>
      <c r="BY38" s="25">
        <f t="shared" si="95"/>
        <v>50</v>
      </c>
      <c r="BZ38" s="25">
        <f t="shared" si="95"/>
        <v>50</v>
      </c>
      <c r="CA38" s="25">
        <f t="shared" si="95"/>
        <v>50</v>
      </c>
      <c r="CB38" s="25">
        <f t="shared" si="95"/>
        <v>50</v>
      </c>
      <c r="CC38" s="25">
        <f t="shared" si="95"/>
        <v>50</v>
      </c>
      <c r="CD38" s="25">
        <f t="shared" si="95"/>
        <v>50</v>
      </c>
      <c r="CE38" s="25">
        <f t="shared" si="95"/>
        <v>50</v>
      </c>
      <c r="CF38" s="25">
        <f t="shared" si="95"/>
        <v>50</v>
      </c>
      <c r="CG38" s="25">
        <f t="shared" si="95"/>
        <v>50</v>
      </c>
      <c r="CH38" s="238"/>
    </row>
    <row r="39" spans="2:86" outlineLevel="1" x14ac:dyDescent="0.25">
      <c r="D39" s="152"/>
      <c r="E39" s="152"/>
      <c r="T39" s="200"/>
      <c r="U39" s="239"/>
      <c r="AH39" s="239"/>
      <c r="AU39" s="239"/>
      <c r="BH39" s="239"/>
      <c r="BU39" s="239"/>
      <c r="CH39" s="239"/>
    </row>
    <row r="40" spans="2:86" ht="15.75" outlineLevel="1" x14ac:dyDescent="0.25">
      <c r="D40" s="153" t="s">
        <v>39</v>
      </c>
      <c r="E40" s="153"/>
      <c r="F40" s="180"/>
      <c r="G40" s="21"/>
      <c r="H40" s="21"/>
      <c r="I40" s="21"/>
      <c r="J40" s="21"/>
      <c r="K40" s="21"/>
      <c r="L40" s="21"/>
      <c r="M40" s="21"/>
      <c r="N40" s="21"/>
      <c r="O40" s="21"/>
      <c r="P40" s="21"/>
      <c r="Q40" s="21"/>
      <c r="R40" s="21"/>
      <c r="S40" s="21"/>
      <c r="T40" s="198"/>
      <c r="U40" s="238"/>
      <c r="V40" s="21"/>
      <c r="W40" s="21"/>
      <c r="X40" s="21"/>
      <c r="Y40" s="21"/>
      <c r="Z40" s="21"/>
      <c r="AA40" s="21"/>
      <c r="AB40" s="21"/>
      <c r="AC40" s="21"/>
      <c r="AD40" s="21"/>
      <c r="AE40" s="21"/>
      <c r="AF40" s="21"/>
      <c r="AG40" s="21"/>
      <c r="AH40" s="238"/>
      <c r="AI40" s="21"/>
      <c r="AJ40" s="21"/>
      <c r="AK40" s="21"/>
      <c r="AL40" s="21"/>
      <c r="AM40" s="21"/>
      <c r="AN40" s="21"/>
      <c r="AO40" s="21"/>
      <c r="AP40" s="21"/>
      <c r="AQ40" s="21"/>
      <c r="AR40" s="21"/>
      <c r="AS40" s="21"/>
      <c r="AT40" s="21"/>
      <c r="AU40" s="238"/>
      <c r="AV40" s="21"/>
      <c r="AW40" s="21"/>
      <c r="AX40" s="21"/>
      <c r="AY40" s="21"/>
      <c r="AZ40" s="21"/>
      <c r="BA40" s="21"/>
      <c r="BB40" s="21"/>
      <c r="BC40" s="21"/>
      <c r="BD40" s="21"/>
      <c r="BE40" s="21"/>
      <c r="BF40" s="21"/>
      <c r="BG40" s="21"/>
      <c r="BH40" s="238"/>
      <c r="BI40" s="21"/>
      <c r="BJ40" s="21"/>
      <c r="BK40" s="21"/>
      <c r="BL40" s="21"/>
      <c r="BM40" s="21"/>
      <c r="BN40" s="21"/>
      <c r="BO40" s="21"/>
      <c r="BP40" s="21"/>
      <c r="BQ40" s="21"/>
      <c r="BR40" s="21"/>
      <c r="BS40" s="21"/>
      <c r="BT40" s="21"/>
      <c r="BU40" s="238"/>
      <c r="BV40" s="21"/>
      <c r="BW40" s="21"/>
      <c r="BX40" s="21"/>
      <c r="BY40" s="21"/>
      <c r="BZ40" s="21"/>
      <c r="CA40" s="21"/>
      <c r="CB40" s="21"/>
      <c r="CC40" s="21"/>
      <c r="CD40" s="21"/>
      <c r="CE40" s="21"/>
      <c r="CF40" s="21"/>
      <c r="CG40" s="21"/>
      <c r="CH40" s="238"/>
    </row>
    <row r="41" spans="2:86" outlineLevel="1" x14ac:dyDescent="0.25">
      <c r="B41" s="6"/>
      <c r="D41" s="151" t="s">
        <v>10</v>
      </c>
      <c r="E41" s="151"/>
      <c r="G41" s="21"/>
      <c r="H41" s="21"/>
      <c r="I41" s="29">
        <f t="shared" ref="I41:T42" si="96">+I25*I33</f>
        <v>252000</v>
      </c>
      <c r="J41" s="29">
        <f t="shared" si="96"/>
        <v>231000.00000000003</v>
      </c>
      <c r="K41" s="29">
        <f t="shared" si="96"/>
        <v>210000</v>
      </c>
      <c r="L41" s="29">
        <f t="shared" si="96"/>
        <v>189000</v>
      </c>
      <c r="M41" s="29">
        <f t="shared" si="96"/>
        <v>168000.00000000003</v>
      </c>
      <c r="N41" s="29">
        <f t="shared" si="96"/>
        <v>147000</v>
      </c>
      <c r="O41" s="29">
        <f t="shared" si="96"/>
        <v>126000</v>
      </c>
      <c r="P41" s="29">
        <f t="shared" si="96"/>
        <v>104999.99999999999</v>
      </c>
      <c r="Q41" s="29">
        <f t="shared" si="96"/>
        <v>83999.999999999985</v>
      </c>
      <c r="R41" s="29">
        <f t="shared" si="96"/>
        <v>62999.999999999971</v>
      </c>
      <c r="S41" s="29">
        <f t="shared" si="96"/>
        <v>41999.999999999964</v>
      </c>
      <c r="T41" s="199">
        <f t="shared" si="96"/>
        <v>20999.999999999982</v>
      </c>
      <c r="U41" s="146">
        <f>+SUM(I41:T41)</f>
        <v>1638000</v>
      </c>
      <c r="V41" s="29">
        <f t="shared" ref="V41:AG42" si="97">+V25*V33</f>
        <v>0</v>
      </c>
      <c r="W41" s="29">
        <f t="shared" si="97"/>
        <v>0</v>
      </c>
      <c r="X41" s="29">
        <f t="shared" si="97"/>
        <v>0</v>
      </c>
      <c r="Y41" s="29">
        <f t="shared" si="97"/>
        <v>0</v>
      </c>
      <c r="Z41" s="29">
        <f t="shared" si="97"/>
        <v>0</v>
      </c>
      <c r="AA41" s="29">
        <f t="shared" si="97"/>
        <v>0</v>
      </c>
      <c r="AB41" s="29">
        <f t="shared" si="97"/>
        <v>0</v>
      </c>
      <c r="AC41" s="29">
        <f t="shared" si="97"/>
        <v>0</v>
      </c>
      <c r="AD41" s="29">
        <f t="shared" si="97"/>
        <v>0</v>
      </c>
      <c r="AE41" s="29">
        <f t="shared" si="97"/>
        <v>0</v>
      </c>
      <c r="AF41" s="29">
        <f t="shared" si="97"/>
        <v>0</v>
      </c>
      <c r="AG41" s="29">
        <f t="shared" si="97"/>
        <v>0</v>
      </c>
      <c r="AH41" s="146">
        <f>+SUM(V41:AG41)</f>
        <v>0</v>
      </c>
      <c r="AI41" s="29">
        <f t="shared" ref="AI41:AT42" si="98">+AI25*AI33</f>
        <v>0</v>
      </c>
      <c r="AJ41" s="29">
        <f t="shared" si="98"/>
        <v>0</v>
      </c>
      <c r="AK41" s="29">
        <f t="shared" si="98"/>
        <v>0</v>
      </c>
      <c r="AL41" s="29">
        <f t="shared" si="98"/>
        <v>0</v>
      </c>
      <c r="AM41" s="29">
        <f t="shared" si="98"/>
        <v>0</v>
      </c>
      <c r="AN41" s="29">
        <f t="shared" si="98"/>
        <v>0</v>
      </c>
      <c r="AO41" s="29">
        <f t="shared" si="98"/>
        <v>0</v>
      </c>
      <c r="AP41" s="29">
        <f t="shared" si="98"/>
        <v>0</v>
      </c>
      <c r="AQ41" s="29">
        <f t="shared" si="98"/>
        <v>0</v>
      </c>
      <c r="AR41" s="29">
        <f t="shared" si="98"/>
        <v>0</v>
      </c>
      <c r="AS41" s="29">
        <f t="shared" si="98"/>
        <v>0</v>
      </c>
      <c r="AT41" s="29">
        <f t="shared" si="98"/>
        <v>0</v>
      </c>
      <c r="AU41" s="146">
        <f>+SUM(AI41:AT41)</f>
        <v>0</v>
      </c>
      <c r="AV41" s="29">
        <f t="shared" ref="AV41:BG42" si="99">+AV25*AV33</f>
        <v>0</v>
      </c>
      <c r="AW41" s="29">
        <f t="shared" si="99"/>
        <v>0</v>
      </c>
      <c r="AX41" s="29">
        <f t="shared" si="99"/>
        <v>0</v>
      </c>
      <c r="AY41" s="29">
        <f t="shared" si="99"/>
        <v>0</v>
      </c>
      <c r="AZ41" s="29">
        <f t="shared" si="99"/>
        <v>0</v>
      </c>
      <c r="BA41" s="29">
        <f t="shared" si="99"/>
        <v>0</v>
      </c>
      <c r="BB41" s="29">
        <f t="shared" si="99"/>
        <v>0</v>
      </c>
      <c r="BC41" s="29">
        <f t="shared" si="99"/>
        <v>0</v>
      </c>
      <c r="BD41" s="29">
        <f t="shared" si="99"/>
        <v>0</v>
      </c>
      <c r="BE41" s="29">
        <f t="shared" si="99"/>
        <v>0</v>
      </c>
      <c r="BF41" s="29">
        <f t="shared" si="99"/>
        <v>0</v>
      </c>
      <c r="BG41" s="29">
        <f t="shared" si="99"/>
        <v>0</v>
      </c>
      <c r="BH41" s="146">
        <f>+SUM(AV41:BG41)</f>
        <v>0</v>
      </c>
      <c r="BI41" s="29">
        <f t="shared" ref="BI41:BT42" si="100">+BI25*BI33</f>
        <v>0</v>
      </c>
      <c r="BJ41" s="29">
        <f t="shared" si="100"/>
        <v>0</v>
      </c>
      <c r="BK41" s="29">
        <f t="shared" si="100"/>
        <v>0</v>
      </c>
      <c r="BL41" s="29">
        <f t="shared" si="100"/>
        <v>0</v>
      </c>
      <c r="BM41" s="29">
        <f t="shared" si="100"/>
        <v>0</v>
      </c>
      <c r="BN41" s="29">
        <f t="shared" si="100"/>
        <v>0</v>
      </c>
      <c r="BO41" s="29">
        <f t="shared" si="100"/>
        <v>0</v>
      </c>
      <c r="BP41" s="29">
        <f t="shared" si="100"/>
        <v>0</v>
      </c>
      <c r="BQ41" s="29">
        <f t="shared" si="100"/>
        <v>0</v>
      </c>
      <c r="BR41" s="29">
        <f t="shared" si="100"/>
        <v>0</v>
      </c>
      <c r="BS41" s="29">
        <f t="shared" si="100"/>
        <v>0</v>
      </c>
      <c r="BT41" s="29">
        <f t="shared" si="100"/>
        <v>0</v>
      </c>
      <c r="BU41" s="146">
        <f>+SUM(BI41:BT41)</f>
        <v>0</v>
      </c>
      <c r="BV41" s="29">
        <f t="shared" ref="BV41:CG42" si="101">+BV25*BV33</f>
        <v>0</v>
      </c>
      <c r="BW41" s="29">
        <f t="shared" si="101"/>
        <v>0</v>
      </c>
      <c r="BX41" s="29">
        <f t="shared" si="101"/>
        <v>0</v>
      </c>
      <c r="BY41" s="29">
        <f t="shared" si="101"/>
        <v>0</v>
      </c>
      <c r="BZ41" s="29">
        <f t="shared" si="101"/>
        <v>0</v>
      </c>
      <c r="CA41" s="29">
        <f t="shared" si="101"/>
        <v>0</v>
      </c>
      <c r="CB41" s="29">
        <f t="shared" si="101"/>
        <v>0</v>
      </c>
      <c r="CC41" s="29">
        <f t="shared" si="101"/>
        <v>0</v>
      </c>
      <c r="CD41" s="29">
        <f t="shared" si="101"/>
        <v>0</v>
      </c>
      <c r="CE41" s="29">
        <f t="shared" si="101"/>
        <v>0</v>
      </c>
      <c r="CF41" s="29">
        <f t="shared" si="101"/>
        <v>0</v>
      </c>
      <c r="CG41" s="29">
        <f t="shared" si="101"/>
        <v>0</v>
      </c>
      <c r="CH41" s="146">
        <f>+SUM(BV41:CG41)</f>
        <v>0</v>
      </c>
    </row>
    <row r="42" spans="2:86" outlineLevel="1" x14ac:dyDescent="0.25">
      <c r="D42" s="151" t="s">
        <v>11</v>
      </c>
      <c r="E42" s="151"/>
      <c r="G42" s="21"/>
      <c r="H42" s="21"/>
      <c r="I42" s="29">
        <f t="shared" si="96"/>
        <v>0</v>
      </c>
      <c r="J42" s="29">
        <f t="shared" si="96"/>
        <v>24500</v>
      </c>
      <c r="K42" s="29">
        <f t="shared" si="96"/>
        <v>49000</v>
      </c>
      <c r="L42" s="29">
        <f t="shared" si="96"/>
        <v>73500</v>
      </c>
      <c r="M42" s="29">
        <f t="shared" si="96"/>
        <v>98000</v>
      </c>
      <c r="N42" s="29">
        <f t="shared" si="96"/>
        <v>122499.99999999999</v>
      </c>
      <c r="O42" s="29">
        <f t="shared" si="96"/>
        <v>147000</v>
      </c>
      <c r="P42" s="29">
        <f t="shared" si="96"/>
        <v>171500</v>
      </c>
      <c r="Q42" s="29">
        <f t="shared" si="96"/>
        <v>196000.00000000003</v>
      </c>
      <c r="R42" s="29">
        <f t="shared" si="96"/>
        <v>220500.00000000003</v>
      </c>
      <c r="S42" s="29">
        <f t="shared" si="96"/>
        <v>245000.00000000003</v>
      </c>
      <c r="T42" s="199">
        <f t="shared" si="96"/>
        <v>269500</v>
      </c>
      <c r="U42" s="146">
        <f t="shared" ref="U42" si="102">+SUM(I42:T42)</f>
        <v>1617000</v>
      </c>
      <c r="V42" s="29">
        <f t="shared" si="97"/>
        <v>302820</v>
      </c>
      <c r="W42" s="29">
        <f t="shared" si="97"/>
        <v>302820</v>
      </c>
      <c r="X42" s="29">
        <f t="shared" si="97"/>
        <v>302820</v>
      </c>
      <c r="Y42" s="29">
        <f t="shared" si="97"/>
        <v>302820</v>
      </c>
      <c r="Z42" s="29">
        <f t="shared" si="97"/>
        <v>302820</v>
      </c>
      <c r="AA42" s="29">
        <f t="shared" si="97"/>
        <v>302820</v>
      </c>
      <c r="AB42" s="29">
        <f t="shared" si="97"/>
        <v>302820</v>
      </c>
      <c r="AC42" s="29">
        <f t="shared" si="97"/>
        <v>302820</v>
      </c>
      <c r="AD42" s="29">
        <f t="shared" si="97"/>
        <v>302820</v>
      </c>
      <c r="AE42" s="29">
        <f t="shared" si="97"/>
        <v>302820</v>
      </c>
      <c r="AF42" s="29">
        <f t="shared" si="97"/>
        <v>302820</v>
      </c>
      <c r="AG42" s="29">
        <f t="shared" si="97"/>
        <v>302820</v>
      </c>
      <c r="AH42" s="146">
        <f t="shared" ref="AH42" si="103">+SUM(V42:AG42)</f>
        <v>3633840</v>
      </c>
      <c r="AI42" s="29">
        <f t="shared" si="98"/>
        <v>311904.59999999998</v>
      </c>
      <c r="AJ42" s="29">
        <f t="shared" si="98"/>
        <v>311904.59999999998</v>
      </c>
      <c r="AK42" s="29">
        <f t="shared" si="98"/>
        <v>311904.59999999998</v>
      </c>
      <c r="AL42" s="29">
        <f t="shared" si="98"/>
        <v>311904.59999999998</v>
      </c>
      <c r="AM42" s="29">
        <f t="shared" si="98"/>
        <v>311904.59999999998</v>
      </c>
      <c r="AN42" s="29">
        <f t="shared" si="98"/>
        <v>311904.59999999998</v>
      </c>
      <c r="AO42" s="29">
        <f t="shared" si="98"/>
        <v>311904.59999999998</v>
      </c>
      <c r="AP42" s="29">
        <f t="shared" si="98"/>
        <v>311904.59999999998</v>
      </c>
      <c r="AQ42" s="29">
        <f t="shared" si="98"/>
        <v>311904.59999999998</v>
      </c>
      <c r="AR42" s="29">
        <f t="shared" si="98"/>
        <v>311904.59999999998</v>
      </c>
      <c r="AS42" s="29">
        <f t="shared" si="98"/>
        <v>311904.59999999998</v>
      </c>
      <c r="AT42" s="29">
        <f t="shared" si="98"/>
        <v>311904.59999999998</v>
      </c>
      <c r="AU42" s="146">
        <f t="shared" ref="AU42" si="104">+SUM(AI42:AT42)</f>
        <v>3742855.2000000007</v>
      </c>
      <c r="AV42" s="29">
        <f t="shared" si="99"/>
        <v>321261.73799999995</v>
      </c>
      <c r="AW42" s="29">
        <f t="shared" si="99"/>
        <v>321261.73799999995</v>
      </c>
      <c r="AX42" s="29">
        <f t="shared" si="99"/>
        <v>321261.73799999995</v>
      </c>
      <c r="AY42" s="29">
        <f t="shared" si="99"/>
        <v>321261.73799999995</v>
      </c>
      <c r="AZ42" s="29">
        <f t="shared" si="99"/>
        <v>321261.73799999995</v>
      </c>
      <c r="BA42" s="29">
        <f t="shared" si="99"/>
        <v>321261.73799999995</v>
      </c>
      <c r="BB42" s="29">
        <f t="shared" si="99"/>
        <v>321261.73799999995</v>
      </c>
      <c r="BC42" s="29">
        <f t="shared" si="99"/>
        <v>321261.73799999995</v>
      </c>
      <c r="BD42" s="29">
        <f t="shared" si="99"/>
        <v>321261.73799999995</v>
      </c>
      <c r="BE42" s="29">
        <f t="shared" si="99"/>
        <v>321261.73799999995</v>
      </c>
      <c r="BF42" s="29">
        <f t="shared" si="99"/>
        <v>321261.73799999995</v>
      </c>
      <c r="BG42" s="29">
        <f t="shared" si="99"/>
        <v>321261.73799999995</v>
      </c>
      <c r="BH42" s="146">
        <f t="shared" ref="BH42" si="105">+SUM(AV42:BG42)</f>
        <v>3855140.8559999992</v>
      </c>
      <c r="BI42" s="29">
        <f t="shared" si="100"/>
        <v>330899.59013999999</v>
      </c>
      <c r="BJ42" s="29">
        <f t="shared" si="100"/>
        <v>330899.59013999999</v>
      </c>
      <c r="BK42" s="29">
        <f t="shared" si="100"/>
        <v>330899.59013999999</v>
      </c>
      <c r="BL42" s="29">
        <f t="shared" si="100"/>
        <v>330899.59013999999</v>
      </c>
      <c r="BM42" s="29">
        <f t="shared" si="100"/>
        <v>330899.59013999999</v>
      </c>
      <c r="BN42" s="29">
        <f t="shared" si="100"/>
        <v>330899.59013999999</v>
      </c>
      <c r="BO42" s="29">
        <f t="shared" si="100"/>
        <v>330899.59013999999</v>
      </c>
      <c r="BP42" s="29">
        <f t="shared" si="100"/>
        <v>330899.59013999999</v>
      </c>
      <c r="BQ42" s="29">
        <f t="shared" si="100"/>
        <v>330899.59013999999</v>
      </c>
      <c r="BR42" s="29">
        <f t="shared" si="100"/>
        <v>330899.59013999999</v>
      </c>
      <c r="BS42" s="29">
        <f t="shared" si="100"/>
        <v>330899.59013999999</v>
      </c>
      <c r="BT42" s="29">
        <f t="shared" si="100"/>
        <v>330899.59013999999</v>
      </c>
      <c r="BU42" s="146">
        <f t="shared" ref="BU42" si="106">+SUM(BI42:BT42)</f>
        <v>3970795.0816799998</v>
      </c>
      <c r="BV42" s="29">
        <f t="shared" si="101"/>
        <v>340826.57784420002</v>
      </c>
      <c r="BW42" s="29">
        <f t="shared" si="101"/>
        <v>340826.57784420002</v>
      </c>
      <c r="BX42" s="29">
        <f t="shared" si="101"/>
        <v>340826.57784420002</v>
      </c>
      <c r="BY42" s="29">
        <f t="shared" si="101"/>
        <v>340826.57784420002</v>
      </c>
      <c r="BZ42" s="29">
        <f t="shared" si="101"/>
        <v>340826.57784420002</v>
      </c>
      <c r="CA42" s="29">
        <f t="shared" si="101"/>
        <v>340826.57784420002</v>
      </c>
      <c r="CB42" s="29">
        <f t="shared" si="101"/>
        <v>340826.57784420002</v>
      </c>
      <c r="CC42" s="29">
        <f t="shared" si="101"/>
        <v>340826.57784420002</v>
      </c>
      <c r="CD42" s="29">
        <f t="shared" si="101"/>
        <v>340826.57784420002</v>
      </c>
      <c r="CE42" s="29">
        <f t="shared" si="101"/>
        <v>340826.57784420002</v>
      </c>
      <c r="CF42" s="29">
        <f t="shared" si="101"/>
        <v>340826.57784420002</v>
      </c>
      <c r="CG42" s="29">
        <f t="shared" si="101"/>
        <v>340826.57784420002</v>
      </c>
      <c r="CH42" s="146">
        <f t="shared" ref="CH42" si="107">+SUM(BV42:CG42)</f>
        <v>4089918.9341304009</v>
      </c>
    </row>
    <row r="43" spans="2:86" ht="15.75" outlineLevel="1" x14ac:dyDescent="0.25">
      <c r="D43" s="154" t="s">
        <v>40</v>
      </c>
      <c r="E43" s="158">
        <f>+SUMIFS($G43:$CH43,$G$23:$CH$23,"&lt;="&amp;$E$13)</f>
        <v>18457631.137679994</v>
      </c>
      <c r="F43" s="177"/>
      <c r="G43" s="29"/>
      <c r="H43" s="20"/>
      <c r="I43" s="148">
        <f t="shared" ref="I43:T43" si="108">+SUM(I41:I42)</f>
        <v>252000</v>
      </c>
      <c r="J43" s="148">
        <f t="shared" si="108"/>
        <v>255500.00000000003</v>
      </c>
      <c r="K43" s="148">
        <f t="shared" si="108"/>
        <v>259000</v>
      </c>
      <c r="L43" s="148">
        <f t="shared" si="108"/>
        <v>262500</v>
      </c>
      <c r="M43" s="148">
        <f t="shared" si="108"/>
        <v>266000</v>
      </c>
      <c r="N43" s="148">
        <f t="shared" si="108"/>
        <v>269500</v>
      </c>
      <c r="O43" s="148">
        <f t="shared" si="108"/>
        <v>273000</v>
      </c>
      <c r="P43" s="148">
        <f t="shared" si="108"/>
        <v>276500</v>
      </c>
      <c r="Q43" s="148">
        <f t="shared" si="108"/>
        <v>280000</v>
      </c>
      <c r="R43" s="148">
        <f t="shared" si="108"/>
        <v>283500</v>
      </c>
      <c r="S43" s="148">
        <f t="shared" si="108"/>
        <v>287000</v>
      </c>
      <c r="T43" s="195">
        <f t="shared" si="108"/>
        <v>290500</v>
      </c>
      <c r="U43" s="147">
        <f>+SUM(I43:T43)</f>
        <v>3255000</v>
      </c>
      <c r="V43" s="148">
        <f t="shared" ref="V43:AG43" si="109">+SUM(V41:V42)</f>
        <v>302820</v>
      </c>
      <c r="W43" s="148">
        <f t="shared" si="109"/>
        <v>302820</v>
      </c>
      <c r="X43" s="148">
        <f t="shared" si="109"/>
        <v>302820</v>
      </c>
      <c r="Y43" s="148">
        <f t="shared" si="109"/>
        <v>302820</v>
      </c>
      <c r="Z43" s="148">
        <f t="shared" si="109"/>
        <v>302820</v>
      </c>
      <c r="AA43" s="148">
        <f t="shared" si="109"/>
        <v>302820</v>
      </c>
      <c r="AB43" s="148">
        <f t="shared" si="109"/>
        <v>302820</v>
      </c>
      <c r="AC43" s="148">
        <f t="shared" si="109"/>
        <v>302820</v>
      </c>
      <c r="AD43" s="148">
        <f t="shared" si="109"/>
        <v>302820</v>
      </c>
      <c r="AE43" s="148">
        <f t="shared" si="109"/>
        <v>302820</v>
      </c>
      <c r="AF43" s="148">
        <f t="shared" si="109"/>
        <v>302820</v>
      </c>
      <c r="AG43" s="148">
        <f t="shared" si="109"/>
        <v>302820</v>
      </c>
      <c r="AH43" s="147">
        <f>+SUM(V43:AG43)</f>
        <v>3633840</v>
      </c>
      <c r="AI43" s="148">
        <f t="shared" ref="AI43:AT43" si="110">+SUM(AI41:AI42)</f>
        <v>311904.59999999998</v>
      </c>
      <c r="AJ43" s="148">
        <f t="shared" si="110"/>
        <v>311904.59999999998</v>
      </c>
      <c r="AK43" s="148">
        <f t="shared" si="110"/>
        <v>311904.59999999998</v>
      </c>
      <c r="AL43" s="148">
        <f t="shared" si="110"/>
        <v>311904.59999999998</v>
      </c>
      <c r="AM43" s="148">
        <f t="shared" si="110"/>
        <v>311904.59999999998</v>
      </c>
      <c r="AN43" s="148">
        <f t="shared" si="110"/>
        <v>311904.59999999998</v>
      </c>
      <c r="AO43" s="148">
        <f t="shared" si="110"/>
        <v>311904.59999999998</v>
      </c>
      <c r="AP43" s="148">
        <f t="shared" si="110"/>
        <v>311904.59999999998</v>
      </c>
      <c r="AQ43" s="148">
        <f t="shared" si="110"/>
        <v>311904.59999999998</v>
      </c>
      <c r="AR43" s="148">
        <f t="shared" si="110"/>
        <v>311904.59999999998</v>
      </c>
      <c r="AS43" s="148">
        <f t="shared" si="110"/>
        <v>311904.59999999998</v>
      </c>
      <c r="AT43" s="148">
        <f t="shared" si="110"/>
        <v>311904.59999999998</v>
      </c>
      <c r="AU43" s="147">
        <f>+SUM(AI43:AT43)</f>
        <v>3742855.2000000007</v>
      </c>
      <c r="AV43" s="148">
        <f t="shared" ref="AV43:BG43" si="111">+SUM(AV41:AV42)</f>
        <v>321261.73799999995</v>
      </c>
      <c r="AW43" s="148">
        <f t="shared" si="111"/>
        <v>321261.73799999995</v>
      </c>
      <c r="AX43" s="148">
        <f t="shared" si="111"/>
        <v>321261.73799999995</v>
      </c>
      <c r="AY43" s="148">
        <f t="shared" si="111"/>
        <v>321261.73799999995</v>
      </c>
      <c r="AZ43" s="148">
        <f t="shared" si="111"/>
        <v>321261.73799999995</v>
      </c>
      <c r="BA43" s="148">
        <f t="shared" si="111"/>
        <v>321261.73799999995</v>
      </c>
      <c r="BB43" s="148">
        <f t="shared" si="111"/>
        <v>321261.73799999995</v>
      </c>
      <c r="BC43" s="148">
        <f t="shared" si="111"/>
        <v>321261.73799999995</v>
      </c>
      <c r="BD43" s="148">
        <f t="shared" si="111"/>
        <v>321261.73799999995</v>
      </c>
      <c r="BE43" s="148">
        <f t="shared" si="111"/>
        <v>321261.73799999995</v>
      </c>
      <c r="BF43" s="148">
        <f t="shared" si="111"/>
        <v>321261.73799999995</v>
      </c>
      <c r="BG43" s="148">
        <f t="shared" si="111"/>
        <v>321261.73799999995</v>
      </c>
      <c r="BH43" s="147">
        <f>+SUM(AV43:BG43)</f>
        <v>3855140.8559999992</v>
      </c>
      <c r="BI43" s="148">
        <f t="shared" ref="BI43:BT43" si="112">+SUM(BI41:BI42)</f>
        <v>330899.59013999999</v>
      </c>
      <c r="BJ43" s="148">
        <f t="shared" si="112"/>
        <v>330899.59013999999</v>
      </c>
      <c r="BK43" s="148">
        <f t="shared" si="112"/>
        <v>330899.59013999999</v>
      </c>
      <c r="BL43" s="148">
        <f t="shared" si="112"/>
        <v>330899.59013999999</v>
      </c>
      <c r="BM43" s="148">
        <f t="shared" si="112"/>
        <v>330899.59013999999</v>
      </c>
      <c r="BN43" s="148">
        <f t="shared" si="112"/>
        <v>330899.59013999999</v>
      </c>
      <c r="BO43" s="148">
        <f t="shared" si="112"/>
        <v>330899.59013999999</v>
      </c>
      <c r="BP43" s="148">
        <f t="shared" si="112"/>
        <v>330899.59013999999</v>
      </c>
      <c r="BQ43" s="148">
        <f t="shared" si="112"/>
        <v>330899.59013999999</v>
      </c>
      <c r="BR43" s="148">
        <f t="shared" si="112"/>
        <v>330899.59013999999</v>
      </c>
      <c r="BS43" s="148">
        <f t="shared" si="112"/>
        <v>330899.59013999999</v>
      </c>
      <c r="BT43" s="148">
        <f t="shared" si="112"/>
        <v>330899.59013999999</v>
      </c>
      <c r="BU43" s="147">
        <f>+SUM(BI43:BT43)</f>
        <v>3970795.0816799998</v>
      </c>
      <c r="BV43" s="148">
        <f t="shared" ref="BV43:CG43" si="113">+SUM(BV41:BV42)</f>
        <v>340826.57784420002</v>
      </c>
      <c r="BW43" s="148">
        <f t="shared" si="113"/>
        <v>340826.57784420002</v>
      </c>
      <c r="BX43" s="148">
        <f t="shared" si="113"/>
        <v>340826.57784420002</v>
      </c>
      <c r="BY43" s="148">
        <f t="shared" si="113"/>
        <v>340826.57784420002</v>
      </c>
      <c r="BZ43" s="148">
        <f t="shared" si="113"/>
        <v>340826.57784420002</v>
      </c>
      <c r="CA43" s="148">
        <f t="shared" si="113"/>
        <v>340826.57784420002</v>
      </c>
      <c r="CB43" s="148">
        <f t="shared" si="113"/>
        <v>340826.57784420002</v>
      </c>
      <c r="CC43" s="148">
        <f t="shared" si="113"/>
        <v>340826.57784420002</v>
      </c>
      <c r="CD43" s="148">
        <f t="shared" si="113"/>
        <v>340826.57784420002</v>
      </c>
      <c r="CE43" s="148">
        <f t="shared" si="113"/>
        <v>340826.57784420002</v>
      </c>
      <c r="CF43" s="148">
        <f t="shared" si="113"/>
        <v>340826.57784420002</v>
      </c>
      <c r="CG43" s="148">
        <f t="shared" si="113"/>
        <v>340826.57784420002</v>
      </c>
      <c r="CH43" s="147">
        <f>+SUM(BV43:CG43)</f>
        <v>4089918.9341304009</v>
      </c>
    </row>
    <row r="44" spans="2:86" ht="15.75" outlineLevel="1" x14ac:dyDescent="0.25">
      <c r="D44" s="151" t="s">
        <v>13</v>
      </c>
      <c r="E44" s="158">
        <f>+SUMIFS($G44:$CH44,$G$23:$CH$23,"&lt;="&amp;$E$13)</f>
        <v>-1271944.4121738663</v>
      </c>
      <c r="F44" s="177"/>
      <c r="G44" s="21"/>
      <c r="H44" s="21"/>
      <c r="I44" s="34">
        <f t="shared" ref="I44:T44" si="114">-I43*(1-I31)</f>
        <v>-88200</v>
      </c>
      <c r="J44" s="34">
        <f t="shared" si="114"/>
        <v>-82824.583333333358</v>
      </c>
      <c r="K44" s="34">
        <f t="shared" si="114"/>
        <v>-77268.333333333358</v>
      </c>
      <c r="L44" s="34">
        <f t="shared" si="114"/>
        <v>-71531.250000000044</v>
      </c>
      <c r="M44" s="34">
        <f t="shared" si="114"/>
        <v>-65613.333333333372</v>
      </c>
      <c r="N44" s="34">
        <f t="shared" si="114"/>
        <v>-59514.583333333394</v>
      </c>
      <c r="O44" s="34">
        <f t="shared" si="114"/>
        <v>-53235.00000000008</v>
      </c>
      <c r="P44" s="34">
        <f t="shared" si="114"/>
        <v>-46774.58333333343</v>
      </c>
      <c r="Q44" s="34">
        <f t="shared" si="114"/>
        <v>-40133.333333333452</v>
      </c>
      <c r="R44" s="34">
        <f t="shared" si="114"/>
        <v>-33311.250000000109</v>
      </c>
      <c r="S44" s="34">
        <f t="shared" si="114"/>
        <v>-26308.333333333463</v>
      </c>
      <c r="T44" s="204">
        <f t="shared" si="114"/>
        <v>-19124.583333333452</v>
      </c>
      <c r="U44" s="147">
        <f>+SUM(I44:T44)</f>
        <v>-663839.16666666756</v>
      </c>
      <c r="V44" s="34">
        <f t="shared" ref="V44:AG44" si="115">-V43*(1-V31)</f>
        <v>-12112.800000000112</v>
      </c>
      <c r="W44" s="34">
        <f t="shared" si="115"/>
        <v>-12112.799999999977</v>
      </c>
      <c r="X44" s="34">
        <f t="shared" si="115"/>
        <v>-12112.799999999977</v>
      </c>
      <c r="Y44" s="34">
        <f t="shared" si="115"/>
        <v>-12112.799999999977</v>
      </c>
      <c r="Z44" s="34">
        <f t="shared" si="115"/>
        <v>-12112.799999999977</v>
      </c>
      <c r="AA44" s="34">
        <f t="shared" si="115"/>
        <v>-12112.799999999977</v>
      </c>
      <c r="AB44" s="34">
        <f t="shared" si="115"/>
        <v>-12112.799999999977</v>
      </c>
      <c r="AC44" s="34">
        <f t="shared" si="115"/>
        <v>-12112.799999999977</v>
      </c>
      <c r="AD44" s="34">
        <f t="shared" si="115"/>
        <v>-12112.799999999977</v>
      </c>
      <c r="AE44" s="34">
        <f t="shared" si="115"/>
        <v>-12112.799999999977</v>
      </c>
      <c r="AF44" s="34">
        <f t="shared" si="115"/>
        <v>-12112.799999999977</v>
      </c>
      <c r="AG44" s="34">
        <f t="shared" si="115"/>
        <v>-12112.799999999977</v>
      </c>
      <c r="AH44" s="147">
        <f>+SUM(V44:AG44)</f>
        <v>-145353.59999999986</v>
      </c>
      <c r="AI44" s="34">
        <f t="shared" ref="AI44:AT44" si="116">-AI43*(1-AI31)</f>
        <v>-12476.183999999976</v>
      </c>
      <c r="AJ44" s="34">
        <f t="shared" si="116"/>
        <v>-12476.183999999976</v>
      </c>
      <c r="AK44" s="34">
        <f t="shared" si="116"/>
        <v>-12476.183999999976</v>
      </c>
      <c r="AL44" s="34">
        <f t="shared" si="116"/>
        <v>-12476.183999999976</v>
      </c>
      <c r="AM44" s="34">
        <f t="shared" si="116"/>
        <v>-12476.183999999976</v>
      </c>
      <c r="AN44" s="34">
        <f t="shared" si="116"/>
        <v>-12476.183999999976</v>
      </c>
      <c r="AO44" s="34">
        <f t="shared" si="116"/>
        <v>-12476.183999999976</v>
      </c>
      <c r="AP44" s="34">
        <f t="shared" si="116"/>
        <v>-12476.183999999976</v>
      </c>
      <c r="AQ44" s="34">
        <f t="shared" si="116"/>
        <v>-12476.183999999976</v>
      </c>
      <c r="AR44" s="34">
        <f t="shared" si="116"/>
        <v>-12476.183999999976</v>
      </c>
      <c r="AS44" s="34">
        <f t="shared" si="116"/>
        <v>-12476.183999999976</v>
      </c>
      <c r="AT44" s="34">
        <f t="shared" si="116"/>
        <v>-12476.183999999976</v>
      </c>
      <c r="AU44" s="147">
        <f>+SUM(AI44:AT44)</f>
        <v>-149714.20799999972</v>
      </c>
      <c r="AV44" s="34">
        <f t="shared" ref="AV44:BG44" si="117">-AV43*(1-AV31)</f>
        <v>-12850.469519999973</v>
      </c>
      <c r="AW44" s="34">
        <f t="shared" si="117"/>
        <v>-12850.469519999973</v>
      </c>
      <c r="AX44" s="34">
        <f t="shared" si="117"/>
        <v>-12850.469519999973</v>
      </c>
      <c r="AY44" s="34">
        <f t="shared" si="117"/>
        <v>-12850.469519999973</v>
      </c>
      <c r="AZ44" s="34">
        <f t="shared" si="117"/>
        <v>-12850.469519999973</v>
      </c>
      <c r="BA44" s="34">
        <f t="shared" si="117"/>
        <v>-12850.469519999973</v>
      </c>
      <c r="BB44" s="34">
        <f t="shared" si="117"/>
        <v>-12850.469519999973</v>
      </c>
      <c r="BC44" s="34">
        <f t="shared" si="117"/>
        <v>-12850.469519999973</v>
      </c>
      <c r="BD44" s="34">
        <f t="shared" si="117"/>
        <v>-12850.469519999973</v>
      </c>
      <c r="BE44" s="34">
        <f t="shared" si="117"/>
        <v>-12850.469519999973</v>
      </c>
      <c r="BF44" s="34">
        <f t="shared" si="117"/>
        <v>-12850.469519999973</v>
      </c>
      <c r="BG44" s="34">
        <f t="shared" si="117"/>
        <v>-12850.469519999973</v>
      </c>
      <c r="BH44" s="147">
        <f>+SUM(AV44:BG44)</f>
        <v>-154205.63423999966</v>
      </c>
      <c r="BI44" s="34">
        <f t="shared" ref="BI44:BT44" si="118">-BI43*(1-BI31)</f>
        <v>-13235.983605599975</v>
      </c>
      <c r="BJ44" s="34">
        <f t="shared" si="118"/>
        <v>-13235.983605599975</v>
      </c>
      <c r="BK44" s="34">
        <f t="shared" si="118"/>
        <v>-13235.983605599975</v>
      </c>
      <c r="BL44" s="34">
        <f t="shared" si="118"/>
        <v>-13235.983605599975</v>
      </c>
      <c r="BM44" s="34">
        <f t="shared" si="118"/>
        <v>-13235.983605599975</v>
      </c>
      <c r="BN44" s="34">
        <f t="shared" si="118"/>
        <v>-13235.983605599975</v>
      </c>
      <c r="BO44" s="34">
        <f t="shared" si="118"/>
        <v>-13235.983605599975</v>
      </c>
      <c r="BP44" s="34">
        <f t="shared" si="118"/>
        <v>-13235.983605599975</v>
      </c>
      <c r="BQ44" s="34">
        <f t="shared" si="118"/>
        <v>-13235.983605599975</v>
      </c>
      <c r="BR44" s="34">
        <f t="shared" si="118"/>
        <v>-13235.983605599975</v>
      </c>
      <c r="BS44" s="34">
        <f t="shared" si="118"/>
        <v>-13235.983605599975</v>
      </c>
      <c r="BT44" s="34">
        <f t="shared" si="118"/>
        <v>-13235.983605599975</v>
      </c>
      <c r="BU44" s="147">
        <f>+SUM(BI44:BT44)</f>
        <v>-158831.80326719966</v>
      </c>
      <c r="BV44" s="34">
        <f t="shared" ref="BV44:CG44" si="119">-BV43*(1-BV31)</f>
        <v>-13633.063113767976</v>
      </c>
      <c r="BW44" s="34">
        <f t="shared" si="119"/>
        <v>-13633.063113767976</v>
      </c>
      <c r="BX44" s="34">
        <f t="shared" si="119"/>
        <v>-13633.063113767976</v>
      </c>
      <c r="BY44" s="34">
        <f t="shared" si="119"/>
        <v>-13633.063113767976</v>
      </c>
      <c r="BZ44" s="34">
        <f t="shared" si="119"/>
        <v>-13633.063113767976</v>
      </c>
      <c r="CA44" s="34">
        <f t="shared" si="119"/>
        <v>-13633.063113767976</v>
      </c>
      <c r="CB44" s="34">
        <f t="shared" si="119"/>
        <v>-13633.063113767976</v>
      </c>
      <c r="CC44" s="34">
        <f t="shared" si="119"/>
        <v>-13633.063113767976</v>
      </c>
      <c r="CD44" s="34">
        <f t="shared" si="119"/>
        <v>-13633.063113767976</v>
      </c>
      <c r="CE44" s="34">
        <f t="shared" si="119"/>
        <v>-13633.063113767976</v>
      </c>
      <c r="CF44" s="34">
        <f t="shared" si="119"/>
        <v>-13633.063113767976</v>
      </c>
      <c r="CG44" s="34">
        <f t="shared" si="119"/>
        <v>-13633.063113767976</v>
      </c>
      <c r="CH44" s="147">
        <f>+SUM(BV44:CG44)</f>
        <v>-163596.75736521572</v>
      </c>
    </row>
    <row r="45" spans="2:86" outlineLevel="1" x14ac:dyDescent="0.25">
      <c r="D45" s="152"/>
      <c r="E45" s="152"/>
      <c r="T45" s="200"/>
      <c r="U45" s="239"/>
      <c r="AH45" s="239"/>
      <c r="AU45" s="239"/>
      <c r="BH45" s="239"/>
      <c r="BU45" s="239"/>
      <c r="CH45" s="239"/>
    </row>
    <row r="46" spans="2:86" ht="15.75" x14ac:dyDescent="0.25">
      <c r="D46" s="151" t="s">
        <v>18</v>
      </c>
      <c r="E46" s="158">
        <f>+SUMIFS($G46:$CH46,$G$23:$CH$23,"&lt;="&amp;$E$13)</f>
        <v>17185686.725506112</v>
      </c>
      <c r="F46" s="177"/>
      <c r="G46" s="21"/>
      <c r="H46" s="21"/>
      <c r="I46" s="149">
        <f t="shared" ref="I46:T46" si="120">+I43+I44</f>
        <v>163800</v>
      </c>
      <c r="J46" s="149">
        <f t="shared" si="120"/>
        <v>172675.41666666669</v>
      </c>
      <c r="K46" s="149">
        <f t="shared" si="120"/>
        <v>181731.66666666663</v>
      </c>
      <c r="L46" s="149">
        <f t="shared" si="120"/>
        <v>190968.74999999994</v>
      </c>
      <c r="M46" s="149">
        <f t="shared" si="120"/>
        <v>200386.66666666663</v>
      </c>
      <c r="N46" s="149">
        <f t="shared" si="120"/>
        <v>209985.4166666666</v>
      </c>
      <c r="O46" s="149">
        <f t="shared" si="120"/>
        <v>219764.99999999991</v>
      </c>
      <c r="P46" s="149">
        <f t="shared" si="120"/>
        <v>229725.41666666657</v>
      </c>
      <c r="Q46" s="149">
        <f t="shared" si="120"/>
        <v>239866.66666666654</v>
      </c>
      <c r="R46" s="149">
        <f t="shared" si="120"/>
        <v>250188.74999999988</v>
      </c>
      <c r="S46" s="149">
        <f t="shared" si="120"/>
        <v>260691.66666666654</v>
      </c>
      <c r="T46" s="149">
        <f t="shared" si="120"/>
        <v>271375.41666666657</v>
      </c>
      <c r="U46" s="146">
        <f t="shared" ref="U46:U52" si="121">+SUM(I46:T46)</f>
        <v>2591160.8333333326</v>
      </c>
      <c r="V46" s="149">
        <f t="shared" ref="V46:AG46" si="122">+V43+V44</f>
        <v>290707.1999999999</v>
      </c>
      <c r="W46" s="149">
        <f t="shared" si="122"/>
        <v>290707.20000000001</v>
      </c>
      <c r="X46" s="149">
        <f t="shared" si="122"/>
        <v>290707.20000000001</v>
      </c>
      <c r="Y46" s="149">
        <f t="shared" si="122"/>
        <v>290707.20000000001</v>
      </c>
      <c r="Z46" s="149">
        <f t="shared" si="122"/>
        <v>290707.20000000001</v>
      </c>
      <c r="AA46" s="149">
        <f t="shared" si="122"/>
        <v>290707.20000000001</v>
      </c>
      <c r="AB46" s="149">
        <f t="shared" si="122"/>
        <v>290707.20000000001</v>
      </c>
      <c r="AC46" s="149">
        <f t="shared" si="122"/>
        <v>290707.20000000001</v>
      </c>
      <c r="AD46" s="149">
        <f t="shared" si="122"/>
        <v>290707.20000000001</v>
      </c>
      <c r="AE46" s="149">
        <f t="shared" si="122"/>
        <v>290707.20000000001</v>
      </c>
      <c r="AF46" s="149">
        <f t="shared" si="122"/>
        <v>290707.20000000001</v>
      </c>
      <c r="AG46" s="149">
        <f t="shared" si="122"/>
        <v>290707.20000000001</v>
      </c>
      <c r="AH46" s="146">
        <f t="shared" ref="AH46:AH48" si="123">+SUM(V46:AG46)</f>
        <v>3488486.4000000004</v>
      </c>
      <c r="AI46" s="149">
        <f>+AI43+AI44</f>
        <v>299428.41600000003</v>
      </c>
      <c r="AJ46" s="149">
        <f t="shared" ref="AJ46:AT46" si="124">+AJ43+AJ44</f>
        <v>299428.41600000003</v>
      </c>
      <c r="AK46" s="149">
        <f t="shared" si="124"/>
        <v>299428.41600000003</v>
      </c>
      <c r="AL46" s="149">
        <f t="shared" si="124"/>
        <v>299428.41600000003</v>
      </c>
      <c r="AM46" s="149">
        <f t="shared" si="124"/>
        <v>299428.41600000003</v>
      </c>
      <c r="AN46" s="149">
        <f t="shared" si="124"/>
        <v>299428.41600000003</v>
      </c>
      <c r="AO46" s="149">
        <f t="shared" si="124"/>
        <v>299428.41600000003</v>
      </c>
      <c r="AP46" s="149">
        <f t="shared" si="124"/>
        <v>299428.41600000003</v>
      </c>
      <c r="AQ46" s="149">
        <f t="shared" si="124"/>
        <v>299428.41600000003</v>
      </c>
      <c r="AR46" s="149">
        <f t="shared" si="124"/>
        <v>299428.41600000003</v>
      </c>
      <c r="AS46" s="149">
        <f t="shared" si="124"/>
        <v>299428.41600000003</v>
      </c>
      <c r="AT46" s="149">
        <f t="shared" si="124"/>
        <v>299428.41600000003</v>
      </c>
      <c r="AU46" s="146">
        <f>+SUM(AI46:AT46)</f>
        <v>3593140.992000001</v>
      </c>
      <c r="AV46" s="149">
        <f>+AV43+AV44</f>
        <v>308411.26847999997</v>
      </c>
      <c r="AW46" s="149">
        <f t="shared" ref="AW46:BG46" si="125">+AW43+AW44</f>
        <v>308411.26847999997</v>
      </c>
      <c r="AX46" s="149">
        <f t="shared" si="125"/>
        <v>308411.26847999997</v>
      </c>
      <c r="AY46" s="149">
        <f t="shared" si="125"/>
        <v>308411.26847999997</v>
      </c>
      <c r="AZ46" s="149">
        <f t="shared" si="125"/>
        <v>308411.26847999997</v>
      </c>
      <c r="BA46" s="149">
        <f t="shared" si="125"/>
        <v>308411.26847999997</v>
      </c>
      <c r="BB46" s="149">
        <f t="shared" si="125"/>
        <v>308411.26847999997</v>
      </c>
      <c r="BC46" s="149">
        <f t="shared" si="125"/>
        <v>308411.26847999997</v>
      </c>
      <c r="BD46" s="149">
        <f t="shared" si="125"/>
        <v>308411.26847999997</v>
      </c>
      <c r="BE46" s="149">
        <f t="shared" si="125"/>
        <v>308411.26847999997</v>
      </c>
      <c r="BF46" s="149">
        <f t="shared" si="125"/>
        <v>308411.26847999997</v>
      </c>
      <c r="BG46" s="149">
        <f t="shared" si="125"/>
        <v>308411.26847999997</v>
      </c>
      <c r="BH46" s="146">
        <f>+SUM(AV46:BG46)</f>
        <v>3700935.2217600006</v>
      </c>
      <c r="BI46" s="149">
        <f>+BI43+BI44</f>
        <v>317663.60653440002</v>
      </c>
      <c r="BJ46" s="149">
        <f t="shared" ref="BJ46:BT46" si="126">+BJ43+BJ44</f>
        <v>317663.60653440002</v>
      </c>
      <c r="BK46" s="149">
        <f t="shared" si="126"/>
        <v>317663.60653440002</v>
      </c>
      <c r="BL46" s="149">
        <f t="shared" si="126"/>
        <v>317663.60653440002</v>
      </c>
      <c r="BM46" s="149">
        <f t="shared" si="126"/>
        <v>317663.60653440002</v>
      </c>
      <c r="BN46" s="149">
        <f t="shared" si="126"/>
        <v>317663.60653440002</v>
      </c>
      <c r="BO46" s="149">
        <f t="shared" si="126"/>
        <v>317663.60653440002</v>
      </c>
      <c r="BP46" s="149">
        <f t="shared" si="126"/>
        <v>317663.60653440002</v>
      </c>
      <c r="BQ46" s="149">
        <f t="shared" si="126"/>
        <v>317663.60653440002</v>
      </c>
      <c r="BR46" s="149">
        <f t="shared" si="126"/>
        <v>317663.60653440002</v>
      </c>
      <c r="BS46" s="149">
        <f t="shared" si="126"/>
        <v>317663.60653440002</v>
      </c>
      <c r="BT46" s="149">
        <f t="shared" si="126"/>
        <v>317663.60653440002</v>
      </c>
      <c r="BU46" s="146">
        <f>+SUM(BI46:BT46)</f>
        <v>3811963.2784128003</v>
      </c>
      <c r="BV46" s="149">
        <f>+BV43+BV44</f>
        <v>327193.51473043201</v>
      </c>
      <c r="BW46" s="149">
        <f t="shared" ref="BW46:CG46" si="127">+BW43+BW44</f>
        <v>327193.51473043201</v>
      </c>
      <c r="BX46" s="149">
        <f t="shared" si="127"/>
        <v>327193.51473043201</v>
      </c>
      <c r="BY46" s="149">
        <f t="shared" si="127"/>
        <v>327193.51473043201</v>
      </c>
      <c r="BZ46" s="149">
        <f t="shared" si="127"/>
        <v>327193.51473043201</v>
      </c>
      <c r="CA46" s="149">
        <f t="shared" si="127"/>
        <v>327193.51473043201</v>
      </c>
      <c r="CB46" s="149">
        <f t="shared" si="127"/>
        <v>327193.51473043201</v>
      </c>
      <c r="CC46" s="149">
        <f t="shared" si="127"/>
        <v>327193.51473043201</v>
      </c>
      <c r="CD46" s="149">
        <f t="shared" si="127"/>
        <v>327193.51473043201</v>
      </c>
      <c r="CE46" s="149">
        <f t="shared" si="127"/>
        <v>327193.51473043201</v>
      </c>
      <c r="CF46" s="149">
        <f t="shared" si="127"/>
        <v>327193.51473043201</v>
      </c>
      <c r="CG46" s="149">
        <f t="shared" si="127"/>
        <v>327193.51473043201</v>
      </c>
      <c r="CH46" s="146">
        <f>+SUM(BV46:CG46)</f>
        <v>3926322.1767651844</v>
      </c>
    </row>
    <row r="47" spans="2:86" ht="15.75" x14ac:dyDescent="0.25">
      <c r="D47" s="151" t="s">
        <v>19</v>
      </c>
      <c r="E47" s="158">
        <f>+SUMIFS($G47:$CH47,$G$23:$CH$23,"&lt;="&amp;$E$13)</f>
        <v>508385.03775999998</v>
      </c>
      <c r="F47" s="177"/>
      <c r="G47" s="21"/>
      <c r="H47" s="21"/>
      <c r="I47" s="35">
        <f>+I27*I37</f>
        <v>7280</v>
      </c>
      <c r="J47" s="35">
        <f t="shared" ref="J47:T48" si="128">+J27*J37</f>
        <v>7569.333333333333</v>
      </c>
      <c r="K47" s="35">
        <f t="shared" si="128"/>
        <v>7858.6666666666661</v>
      </c>
      <c r="L47" s="35">
        <f t="shared" si="128"/>
        <v>8000</v>
      </c>
      <c r="M47" s="35">
        <f t="shared" si="128"/>
        <v>8000</v>
      </c>
      <c r="N47" s="35">
        <f t="shared" si="128"/>
        <v>8000</v>
      </c>
      <c r="O47" s="35">
        <f t="shared" si="128"/>
        <v>8000</v>
      </c>
      <c r="P47" s="35">
        <f t="shared" si="128"/>
        <v>8000</v>
      </c>
      <c r="Q47" s="35">
        <f t="shared" si="128"/>
        <v>8000</v>
      </c>
      <c r="R47" s="35">
        <f t="shared" si="128"/>
        <v>8000</v>
      </c>
      <c r="S47" s="35">
        <f t="shared" si="128"/>
        <v>8000</v>
      </c>
      <c r="T47" s="35">
        <f t="shared" si="128"/>
        <v>8000</v>
      </c>
      <c r="U47" s="146">
        <f t="shared" si="121"/>
        <v>94708</v>
      </c>
      <c r="V47" s="150">
        <f>+V27*V37</f>
        <v>8240</v>
      </c>
      <c r="W47" s="150">
        <f t="shared" ref="W47:AG48" si="129">+W27*W37</f>
        <v>8240</v>
      </c>
      <c r="X47" s="150">
        <f t="shared" si="129"/>
        <v>8240</v>
      </c>
      <c r="Y47" s="150">
        <f t="shared" si="129"/>
        <v>8240</v>
      </c>
      <c r="Z47" s="150">
        <f t="shared" si="129"/>
        <v>8240</v>
      </c>
      <c r="AA47" s="150">
        <f t="shared" si="129"/>
        <v>8240</v>
      </c>
      <c r="AB47" s="150">
        <f t="shared" si="129"/>
        <v>8240</v>
      </c>
      <c r="AC47" s="150">
        <f t="shared" si="129"/>
        <v>8240</v>
      </c>
      <c r="AD47" s="150">
        <f t="shared" si="129"/>
        <v>8240</v>
      </c>
      <c r="AE47" s="150">
        <f t="shared" si="129"/>
        <v>8240</v>
      </c>
      <c r="AF47" s="150">
        <f t="shared" si="129"/>
        <v>8240</v>
      </c>
      <c r="AG47" s="150">
        <f t="shared" si="129"/>
        <v>8240</v>
      </c>
      <c r="AH47" s="146">
        <f t="shared" si="123"/>
        <v>98880</v>
      </c>
      <c r="AI47" s="150">
        <f>+AI27*AI37</f>
        <v>8487.2000000000007</v>
      </c>
      <c r="AJ47" s="150">
        <f t="shared" ref="AJ47:AT48" si="130">+AJ27*AJ37</f>
        <v>8487.2000000000007</v>
      </c>
      <c r="AK47" s="150">
        <f t="shared" si="130"/>
        <v>8487.2000000000007</v>
      </c>
      <c r="AL47" s="150">
        <f t="shared" si="130"/>
        <v>8487.2000000000007</v>
      </c>
      <c r="AM47" s="150">
        <f t="shared" si="130"/>
        <v>8487.2000000000007</v>
      </c>
      <c r="AN47" s="150">
        <f t="shared" si="130"/>
        <v>8487.2000000000007</v>
      </c>
      <c r="AO47" s="150">
        <f t="shared" si="130"/>
        <v>8487.2000000000007</v>
      </c>
      <c r="AP47" s="150">
        <f t="shared" si="130"/>
        <v>8487.2000000000007</v>
      </c>
      <c r="AQ47" s="150">
        <f t="shared" si="130"/>
        <v>8487.2000000000007</v>
      </c>
      <c r="AR47" s="150">
        <f t="shared" si="130"/>
        <v>8487.2000000000007</v>
      </c>
      <c r="AS47" s="150">
        <f t="shared" si="130"/>
        <v>8487.2000000000007</v>
      </c>
      <c r="AT47" s="150">
        <f t="shared" si="130"/>
        <v>8487.2000000000007</v>
      </c>
      <c r="AU47" s="146">
        <f t="shared" ref="AU47:AU48" si="131">+SUM(AI47:AT47)</f>
        <v>101846.39999999998</v>
      </c>
      <c r="AV47" s="150">
        <f>+AV27*AV37</f>
        <v>8741.8160000000007</v>
      </c>
      <c r="AW47" s="150">
        <f t="shared" ref="AW47:BG48" si="132">+AW27*AW37</f>
        <v>8741.8160000000007</v>
      </c>
      <c r="AX47" s="150">
        <f t="shared" si="132"/>
        <v>8741.8160000000007</v>
      </c>
      <c r="AY47" s="150">
        <f t="shared" si="132"/>
        <v>8741.8160000000007</v>
      </c>
      <c r="AZ47" s="150">
        <f t="shared" si="132"/>
        <v>8741.8160000000007</v>
      </c>
      <c r="BA47" s="150">
        <f t="shared" si="132"/>
        <v>8741.8160000000007</v>
      </c>
      <c r="BB47" s="150">
        <f t="shared" si="132"/>
        <v>8741.8160000000007</v>
      </c>
      <c r="BC47" s="150">
        <f t="shared" si="132"/>
        <v>8741.8160000000007</v>
      </c>
      <c r="BD47" s="150">
        <f t="shared" si="132"/>
        <v>8741.8160000000007</v>
      </c>
      <c r="BE47" s="150">
        <f t="shared" si="132"/>
        <v>8741.8160000000007</v>
      </c>
      <c r="BF47" s="150">
        <f t="shared" si="132"/>
        <v>8741.8160000000007</v>
      </c>
      <c r="BG47" s="150">
        <f t="shared" si="132"/>
        <v>8741.8160000000007</v>
      </c>
      <c r="BH47" s="146">
        <f t="shared" ref="BH47:BH48" si="133">+SUM(AV47:BG47)</f>
        <v>104901.79200000003</v>
      </c>
      <c r="BI47" s="150">
        <f>+BI27*BI37</f>
        <v>9004.0704800000003</v>
      </c>
      <c r="BJ47" s="150">
        <f t="shared" ref="BJ47:BT48" si="134">+BJ27*BJ37</f>
        <v>9004.0704800000003</v>
      </c>
      <c r="BK47" s="150">
        <f t="shared" si="134"/>
        <v>9004.0704800000003</v>
      </c>
      <c r="BL47" s="150">
        <f t="shared" si="134"/>
        <v>9004.0704800000003</v>
      </c>
      <c r="BM47" s="150">
        <f t="shared" si="134"/>
        <v>9004.0704800000003</v>
      </c>
      <c r="BN47" s="150">
        <f t="shared" si="134"/>
        <v>9004.0704800000003</v>
      </c>
      <c r="BO47" s="150">
        <f t="shared" si="134"/>
        <v>9004.0704800000003</v>
      </c>
      <c r="BP47" s="150">
        <f t="shared" si="134"/>
        <v>9004.0704800000003</v>
      </c>
      <c r="BQ47" s="150">
        <f t="shared" si="134"/>
        <v>9004.0704800000003</v>
      </c>
      <c r="BR47" s="150">
        <f t="shared" si="134"/>
        <v>9004.0704800000003</v>
      </c>
      <c r="BS47" s="150">
        <f t="shared" si="134"/>
        <v>9004.0704800000003</v>
      </c>
      <c r="BT47" s="150">
        <f t="shared" si="134"/>
        <v>9004.0704800000003</v>
      </c>
      <c r="BU47" s="146">
        <f t="shared" ref="BU47:BU48" si="135">+SUM(BI47:BT47)</f>
        <v>108048.84575999998</v>
      </c>
      <c r="BV47" s="150">
        <f>+BV27*BV37</f>
        <v>9274.1925943999995</v>
      </c>
      <c r="BW47" s="150">
        <f t="shared" ref="BW47:CG48" si="136">+BW27*BW37</f>
        <v>9274.1925943999995</v>
      </c>
      <c r="BX47" s="150">
        <f t="shared" si="136"/>
        <v>9274.1925943999995</v>
      </c>
      <c r="BY47" s="150">
        <f t="shared" si="136"/>
        <v>9274.1925943999995</v>
      </c>
      <c r="BZ47" s="150">
        <f t="shared" si="136"/>
        <v>9274.1925943999995</v>
      </c>
      <c r="CA47" s="150">
        <f t="shared" si="136"/>
        <v>9274.1925943999995</v>
      </c>
      <c r="CB47" s="150">
        <f t="shared" si="136"/>
        <v>9274.1925943999995</v>
      </c>
      <c r="CC47" s="150">
        <f t="shared" si="136"/>
        <v>9274.1925943999995</v>
      </c>
      <c r="CD47" s="150">
        <f t="shared" si="136"/>
        <v>9274.1925943999995</v>
      </c>
      <c r="CE47" s="150">
        <f t="shared" si="136"/>
        <v>9274.1925943999995</v>
      </c>
      <c r="CF47" s="150">
        <f t="shared" si="136"/>
        <v>9274.1925943999995</v>
      </c>
      <c r="CG47" s="150">
        <f t="shared" si="136"/>
        <v>9274.1925943999995</v>
      </c>
      <c r="CH47" s="146">
        <f t="shared" ref="CH47:CH48" si="137">+SUM(BV47:CG47)</f>
        <v>111290.31113279996</v>
      </c>
    </row>
    <row r="48" spans="2:86" ht="15.75" x14ac:dyDescent="0.25">
      <c r="D48" s="151" t="s">
        <v>21</v>
      </c>
      <c r="E48" s="158">
        <f>+SUMIFS($G48:$CH48,$G$23:$CH$23,"&lt;="&amp;$E$13)</f>
        <v>79435.162150000091</v>
      </c>
      <c r="F48" s="177"/>
      <c r="G48" s="21"/>
      <c r="H48" s="21"/>
      <c r="I48" s="35">
        <f>+I28*I38</f>
        <v>1137.5</v>
      </c>
      <c r="J48" s="35">
        <f t="shared" si="128"/>
        <v>1182.7083333333333</v>
      </c>
      <c r="K48" s="35">
        <f t="shared" si="128"/>
        <v>1227.9166666666665</v>
      </c>
      <c r="L48" s="35">
        <f t="shared" si="128"/>
        <v>1250</v>
      </c>
      <c r="M48" s="35">
        <f t="shared" si="128"/>
        <v>1250</v>
      </c>
      <c r="N48" s="35">
        <f t="shared" si="128"/>
        <v>1250</v>
      </c>
      <c r="O48" s="35">
        <f t="shared" si="128"/>
        <v>1250</v>
      </c>
      <c r="P48" s="35">
        <f t="shared" si="128"/>
        <v>1250</v>
      </c>
      <c r="Q48" s="35">
        <f t="shared" si="128"/>
        <v>1250</v>
      </c>
      <c r="R48" s="35">
        <f t="shared" si="128"/>
        <v>1250</v>
      </c>
      <c r="S48" s="35">
        <f t="shared" si="128"/>
        <v>1250</v>
      </c>
      <c r="T48" s="35">
        <f t="shared" si="128"/>
        <v>1250</v>
      </c>
      <c r="U48" s="146">
        <f t="shared" si="121"/>
        <v>14798.125</v>
      </c>
      <c r="V48" s="35">
        <f>+V28*V38</f>
        <v>1287.5</v>
      </c>
      <c r="W48" s="35">
        <f t="shared" si="129"/>
        <v>1287.5</v>
      </c>
      <c r="X48" s="35">
        <f t="shared" si="129"/>
        <v>1287.5</v>
      </c>
      <c r="Y48" s="35">
        <f t="shared" si="129"/>
        <v>1287.5</v>
      </c>
      <c r="Z48" s="35">
        <f t="shared" si="129"/>
        <v>1287.5</v>
      </c>
      <c r="AA48" s="35">
        <f t="shared" si="129"/>
        <v>1287.5</v>
      </c>
      <c r="AB48" s="35">
        <f t="shared" si="129"/>
        <v>1287.5</v>
      </c>
      <c r="AC48" s="35">
        <f t="shared" si="129"/>
        <v>1287.5</v>
      </c>
      <c r="AD48" s="35">
        <f t="shared" si="129"/>
        <v>1287.5</v>
      </c>
      <c r="AE48" s="35">
        <f t="shared" si="129"/>
        <v>1287.5</v>
      </c>
      <c r="AF48" s="35">
        <f t="shared" si="129"/>
        <v>1287.5</v>
      </c>
      <c r="AG48" s="35">
        <f t="shared" si="129"/>
        <v>1287.5</v>
      </c>
      <c r="AH48" s="146">
        <f t="shared" si="123"/>
        <v>15450</v>
      </c>
      <c r="AI48" s="35">
        <f>+AI28*AI38</f>
        <v>1326.125</v>
      </c>
      <c r="AJ48" s="35">
        <f t="shared" si="130"/>
        <v>1326.125</v>
      </c>
      <c r="AK48" s="35">
        <f t="shared" si="130"/>
        <v>1326.125</v>
      </c>
      <c r="AL48" s="35">
        <f t="shared" si="130"/>
        <v>1326.125</v>
      </c>
      <c r="AM48" s="35">
        <f t="shared" si="130"/>
        <v>1326.125</v>
      </c>
      <c r="AN48" s="35">
        <f t="shared" si="130"/>
        <v>1326.125</v>
      </c>
      <c r="AO48" s="35">
        <f t="shared" si="130"/>
        <v>1326.125</v>
      </c>
      <c r="AP48" s="35">
        <f t="shared" si="130"/>
        <v>1326.125</v>
      </c>
      <c r="AQ48" s="35">
        <f t="shared" si="130"/>
        <v>1326.125</v>
      </c>
      <c r="AR48" s="35">
        <f t="shared" si="130"/>
        <v>1326.125</v>
      </c>
      <c r="AS48" s="35">
        <f t="shared" si="130"/>
        <v>1326.125</v>
      </c>
      <c r="AT48" s="35">
        <f t="shared" si="130"/>
        <v>1326.125</v>
      </c>
      <c r="AU48" s="146">
        <f t="shared" si="131"/>
        <v>15913.5</v>
      </c>
      <c r="AV48" s="35">
        <f>+AV28*AV38</f>
        <v>1365.9087500000001</v>
      </c>
      <c r="AW48" s="35">
        <f t="shared" si="132"/>
        <v>1365.9087500000001</v>
      </c>
      <c r="AX48" s="35">
        <f t="shared" si="132"/>
        <v>1365.9087500000001</v>
      </c>
      <c r="AY48" s="35">
        <f t="shared" si="132"/>
        <v>1365.9087500000001</v>
      </c>
      <c r="AZ48" s="35">
        <f t="shared" si="132"/>
        <v>1365.9087500000001</v>
      </c>
      <c r="BA48" s="35">
        <f t="shared" si="132"/>
        <v>1365.9087500000001</v>
      </c>
      <c r="BB48" s="35">
        <f t="shared" si="132"/>
        <v>1365.9087500000001</v>
      </c>
      <c r="BC48" s="35">
        <f t="shared" si="132"/>
        <v>1365.9087500000001</v>
      </c>
      <c r="BD48" s="35">
        <f t="shared" si="132"/>
        <v>1365.9087500000001</v>
      </c>
      <c r="BE48" s="35">
        <f t="shared" si="132"/>
        <v>1365.9087500000001</v>
      </c>
      <c r="BF48" s="35">
        <f t="shared" si="132"/>
        <v>1365.9087500000001</v>
      </c>
      <c r="BG48" s="35">
        <f t="shared" si="132"/>
        <v>1365.9087500000001</v>
      </c>
      <c r="BH48" s="146">
        <f t="shared" si="133"/>
        <v>16390.905000000002</v>
      </c>
      <c r="BI48" s="35">
        <f>+BI28*BI38</f>
        <v>1406.8860125000001</v>
      </c>
      <c r="BJ48" s="35">
        <f t="shared" si="134"/>
        <v>1406.8860125000001</v>
      </c>
      <c r="BK48" s="35">
        <f t="shared" si="134"/>
        <v>1406.8860125000001</v>
      </c>
      <c r="BL48" s="35">
        <f t="shared" si="134"/>
        <v>1406.8860125000001</v>
      </c>
      <c r="BM48" s="35">
        <f t="shared" si="134"/>
        <v>1406.8860125000001</v>
      </c>
      <c r="BN48" s="35">
        <f t="shared" si="134"/>
        <v>1406.8860125000001</v>
      </c>
      <c r="BO48" s="35">
        <f t="shared" si="134"/>
        <v>1406.8860125000001</v>
      </c>
      <c r="BP48" s="35">
        <f t="shared" si="134"/>
        <v>1406.8860125000001</v>
      </c>
      <c r="BQ48" s="35">
        <f t="shared" si="134"/>
        <v>1406.8860125000001</v>
      </c>
      <c r="BR48" s="35">
        <f t="shared" si="134"/>
        <v>1406.8860125000001</v>
      </c>
      <c r="BS48" s="35">
        <f t="shared" si="134"/>
        <v>1406.8860125000001</v>
      </c>
      <c r="BT48" s="35">
        <f t="shared" si="134"/>
        <v>1406.8860125000001</v>
      </c>
      <c r="BU48" s="146">
        <f t="shared" si="135"/>
        <v>16882.632149999998</v>
      </c>
      <c r="BV48" s="35">
        <f>+BV28*BV38</f>
        <v>1449.092592875</v>
      </c>
      <c r="BW48" s="35">
        <f t="shared" si="136"/>
        <v>1449.092592875</v>
      </c>
      <c r="BX48" s="35">
        <f t="shared" si="136"/>
        <v>1449.092592875</v>
      </c>
      <c r="BY48" s="35">
        <f t="shared" si="136"/>
        <v>1449.092592875</v>
      </c>
      <c r="BZ48" s="35">
        <f t="shared" si="136"/>
        <v>1449.092592875</v>
      </c>
      <c r="CA48" s="35">
        <f t="shared" si="136"/>
        <v>1449.092592875</v>
      </c>
      <c r="CB48" s="35">
        <f t="shared" si="136"/>
        <v>1449.092592875</v>
      </c>
      <c r="CC48" s="35">
        <f t="shared" si="136"/>
        <v>1449.092592875</v>
      </c>
      <c r="CD48" s="35">
        <f t="shared" si="136"/>
        <v>1449.092592875</v>
      </c>
      <c r="CE48" s="35">
        <f t="shared" si="136"/>
        <v>1449.092592875</v>
      </c>
      <c r="CF48" s="35">
        <f t="shared" si="136"/>
        <v>1449.092592875</v>
      </c>
      <c r="CG48" s="35">
        <f t="shared" si="136"/>
        <v>1449.092592875</v>
      </c>
      <c r="CH48" s="146">
        <f t="shared" si="137"/>
        <v>17389.1111145</v>
      </c>
    </row>
    <row r="49" spans="1:86" x14ac:dyDescent="0.25">
      <c r="D49" s="152"/>
      <c r="E49" s="152"/>
      <c r="I49" s="30"/>
      <c r="J49" s="30"/>
      <c r="K49" s="30"/>
      <c r="L49" s="30"/>
      <c r="M49" s="30"/>
      <c r="N49" s="30"/>
      <c r="O49" s="30"/>
      <c r="P49" s="30"/>
      <c r="Q49" s="30"/>
      <c r="R49" s="30"/>
      <c r="S49" s="30"/>
      <c r="T49" s="30"/>
      <c r="U49" s="243"/>
      <c r="V49" s="30"/>
      <c r="W49" s="30"/>
      <c r="X49" s="30"/>
      <c r="Y49" s="30"/>
      <c r="Z49" s="30"/>
      <c r="AA49" s="30"/>
      <c r="AB49" s="30"/>
      <c r="AC49" s="30" t="e">
        <f>+IF(AC21=#REF!,#REF!,#REF!)</f>
        <v>#REF!</v>
      </c>
      <c r="AD49" s="30" t="e">
        <f>+IF(AD21=#REF!,#REF!,#REF!)</f>
        <v>#REF!</v>
      </c>
      <c r="AH49" s="243"/>
      <c r="AU49" s="243"/>
      <c r="BH49" s="243"/>
      <c r="BU49" s="243"/>
      <c r="CH49" s="243"/>
    </row>
    <row r="50" spans="1:86" ht="15.75" thickBot="1" x14ac:dyDescent="0.3">
      <c r="D50" s="216" t="s">
        <v>43</v>
      </c>
      <c r="E50" s="218">
        <f>+SUMIFS($G50:$CH50,$G$23:$CH$23,"&lt;="&amp;$E$13)</f>
        <v>17773506.925416142</v>
      </c>
      <c r="F50" s="182"/>
      <c r="G50" s="38"/>
      <c r="H50" s="38"/>
      <c r="I50" s="39">
        <f>+SUM(I46:I48)</f>
        <v>172217.5</v>
      </c>
      <c r="J50" s="39">
        <f t="shared" ref="J50:AT50" si="138">+SUM(J46:J48)</f>
        <v>181427.45833333337</v>
      </c>
      <c r="K50" s="39">
        <f t="shared" si="138"/>
        <v>190818.24999999994</v>
      </c>
      <c r="L50" s="39">
        <f t="shared" si="138"/>
        <v>200218.74999999994</v>
      </c>
      <c r="M50" s="39">
        <f t="shared" si="138"/>
        <v>209636.66666666663</v>
      </c>
      <c r="N50" s="39">
        <f t="shared" si="138"/>
        <v>219235.4166666666</v>
      </c>
      <c r="O50" s="39">
        <f t="shared" si="138"/>
        <v>229014.99999999991</v>
      </c>
      <c r="P50" s="39">
        <f t="shared" si="138"/>
        <v>238975.41666666657</v>
      </c>
      <c r="Q50" s="39">
        <f t="shared" si="138"/>
        <v>249116.66666666654</v>
      </c>
      <c r="R50" s="39">
        <f t="shared" si="138"/>
        <v>259438.74999999988</v>
      </c>
      <c r="S50" s="39">
        <f t="shared" si="138"/>
        <v>269941.66666666651</v>
      </c>
      <c r="T50" s="39">
        <f t="shared" si="138"/>
        <v>280625.41666666657</v>
      </c>
      <c r="U50" s="244">
        <f t="shared" si="121"/>
        <v>2700666.9583333326</v>
      </c>
      <c r="V50" s="39">
        <f t="shared" si="138"/>
        <v>300234.6999999999</v>
      </c>
      <c r="W50" s="39">
        <f t="shared" si="138"/>
        <v>300234.7</v>
      </c>
      <c r="X50" s="39">
        <f t="shared" si="138"/>
        <v>300234.7</v>
      </c>
      <c r="Y50" s="39">
        <f t="shared" si="138"/>
        <v>300234.7</v>
      </c>
      <c r="Z50" s="39">
        <f t="shared" si="138"/>
        <v>300234.7</v>
      </c>
      <c r="AA50" s="39">
        <f t="shared" si="138"/>
        <v>300234.7</v>
      </c>
      <c r="AB50" s="39">
        <f t="shared" si="138"/>
        <v>300234.7</v>
      </c>
      <c r="AC50" s="39">
        <f t="shared" si="138"/>
        <v>300234.7</v>
      </c>
      <c r="AD50" s="39">
        <f t="shared" si="138"/>
        <v>300234.7</v>
      </c>
      <c r="AE50" s="39">
        <f t="shared" si="138"/>
        <v>300234.7</v>
      </c>
      <c r="AF50" s="39">
        <f t="shared" si="138"/>
        <v>300234.7</v>
      </c>
      <c r="AG50" s="39">
        <f t="shared" si="138"/>
        <v>300234.7</v>
      </c>
      <c r="AH50" s="244">
        <f>+SUM(V50:AG50)</f>
        <v>3602816.4000000008</v>
      </c>
      <c r="AI50" s="39">
        <f t="shared" si="138"/>
        <v>309241.74100000004</v>
      </c>
      <c r="AJ50" s="39">
        <f t="shared" si="138"/>
        <v>309241.74100000004</v>
      </c>
      <c r="AK50" s="39">
        <f t="shared" si="138"/>
        <v>309241.74100000004</v>
      </c>
      <c r="AL50" s="39">
        <f t="shared" si="138"/>
        <v>309241.74100000004</v>
      </c>
      <c r="AM50" s="39">
        <f t="shared" si="138"/>
        <v>309241.74100000004</v>
      </c>
      <c r="AN50" s="39">
        <f t="shared" si="138"/>
        <v>309241.74100000004</v>
      </c>
      <c r="AO50" s="39">
        <f t="shared" si="138"/>
        <v>309241.74100000004</v>
      </c>
      <c r="AP50" s="39">
        <f t="shared" si="138"/>
        <v>309241.74100000004</v>
      </c>
      <c r="AQ50" s="39">
        <f t="shared" si="138"/>
        <v>309241.74100000004</v>
      </c>
      <c r="AR50" s="39">
        <f t="shared" si="138"/>
        <v>309241.74100000004</v>
      </c>
      <c r="AS50" s="39">
        <f t="shared" si="138"/>
        <v>309241.74100000004</v>
      </c>
      <c r="AT50" s="39">
        <f t="shared" si="138"/>
        <v>309241.74100000004</v>
      </c>
      <c r="AU50" s="244">
        <f>+SUM(AI50:AT50)</f>
        <v>3710900.8919999995</v>
      </c>
      <c r="AV50" s="40">
        <f>+SUM(AV46:AV48)</f>
        <v>318518.99322999996</v>
      </c>
      <c r="AW50" s="40">
        <f t="shared" ref="AW50:CG50" si="139">+SUM(AW46:AW48)</f>
        <v>318518.99322999996</v>
      </c>
      <c r="AX50" s="40">
        <f t="shared" si="139"/>
        <v>318518.99322999996</v>
      </c>
      <c r="AY50" s="40">
        <f t="shared" si="139"/>
        <v>318518.99322999996</v>
      </c>
      <c r="AZ50" s="40">
        <f t="shared" si="139"/>
        <v>318518.99322999996</v>
      </c>
      <c r="BA50" s="40">
        <f t="shared" si="139"/>
        <v>318518.99322999996</v>
      </c>
      <c r="BB50" s="40">
        <f t="shared" si="139"/>
        <v>318518.99322999996</v>
      </c>
      <c r="BC50" s="40">
        <f t="shared" si="139"/>
        <v>318518.99322999996</v>
      </c>
      <c r="BD50" s="40">
        <f t="shared" si="139"/>
        <v>318518.99322999996</v>
      </c>
      <c r="BE50" s="40">
        <f t="shared" si="139"/>
        <v>318518.99322999996</v>
      </c>
      <c r="BF50" s="40">
        <f t="shared" si="139"/>
        <v>318518.99322999996</v>
      </c>
      <c r="BG50" s="40">
        <f t="shared" si="139"/>
        <v>318518.99322999996</v>
      </c>
      <c r="BH50" s="244">
        <f>+SUM(AV50:BG50)</f>
        <v>3822227.9187600003</v>
      </c>
      <c r="BI50" s="40">
        <f t="shared" si="139"/>
        <v>328074.5630269</v>
      </c>
      <c r="BJ50" s="40">
        <f t="shared" si="139"/>
        <v>328074.5630269</v>
      </c>
      <c r="BK50" s="40">
        <f t="shared" si="139"/>
        <v>328074.5630269</v>
      </c>
      <c r="BL50" s="40">
        <f t="shared" si="139"/>
        <v>328074.5630269</v>
      </c>
      <c r="BM50" s="40">
        <f t="shared" si="139"/>
        <v>328074.5630269</v>
      </c>
      <c r="BN50" s="40">
        <f t="shared" si="139"/>
        <v>328074.5630269</v>
      </c>
      <c r="BO50" s="40">
        <f t="shared" si="139"/>
        <v>328074.5630269</v>
      </c>
      <c r="BP50" s="40">
        <f t="shared" si="139"/>
        <v>328074.5630269</v>
      </c>
      <c r="BQ50" s="40">
        <f t="shared" si="139"/>
        <v>328074.5630269</v>
      </c>
      <c r="BR50" s="40">
        <f t="shared" si="139"/>
        <v>328074.5630269</v>
      </c>
      <c r="BS50" s="40">
        <f t="shared" si="139"/>
        <v>328074.5630269</v>
      </c>
      <c r="BT50" s="40">
        <f t="shared" si="139"/>
        <v>328074.5630269</v>
      </c>
      <c r="BU50" s="244">
        <f>+SUM(BI50:BT50)</f>
        <v>3936894.7563227997</v>
      </c>
      <c r="BV50" s="40">
        <f t="shared" si="139"/>
        <v>337916.79991770705</v>
      </c>
      <c r="BW50" s="40">
        <f t="shared" si="139"/>
        <v>337916.79991770705</v>
      </c>
      <c r="BX50" s="40">
        <f t="shared" si="139"/>
        <v>337916.79991770705</v>
      </c>
      <c r="BY50" s="40">
        <f t="shared" si="139"/>
        <v>337916.79991770705</v>
      </c>
      <c r="BZ50" s="40">
        <f t="shared" si="139"/>
        <v>337916.79991770705</v>
      </c>
      <c r="CA50" s="40">
        <f t="shared" si="139"/>
        <v>337916.79991770705</v>
      </c>
      <c r="CB50" s="40">
        <f t="shared" si="139"/>
        <v>337916.79991770705</v>
      </c>
      <c r="CC50" s="40">
        <f t="shared" si="139"/>
        <v>337916.79991770705</v>
      </c>
      <c r="CD50" s="40">
        <f t="shared" si="139"/>
        <v>337916.79991770705</v>
      </c>
      <c r="CE50" s="40">
        <f t="shared" si="139"/>
        <v>337916.79991770705</v>
      </c>
      <c r="CF50" s="40">
        <f t="shared" si="139"/>
        <v>337916.79991770705</v>
      </c>
      <c r="CG50" s="40">
        <f t="shared" si="139"/>
        <v>337916.79991770705</v>
      </c>
      <c r="CH50" s="244">
        <f>+SUM(BV50:CG50)</f>
        <v>4055001.5990124852</v>
      </c>
    </row>
    <row r="51" spans="1:86" x14ac:dyDescent="0.25">
      <c r="D51" s="152"/>
      <c r="E51" s="159"/>
      <c r="U51" s="239"/>
      <c r="AH51" s="239"/>
      <c r="AU51" s="239"/>
      <c r="BH51" s="239"/>
      <c r="BU51" s="239"/>
      <c r="CH51" s="239"/>
    </row>
    <row r="52" spans="1:86" ht="60" customHeight="1" thickBot="1" x14ac:dyDescent="0.3">
      <c r="B52" s="318" t="s">
        <v>133</v>
      </c>
      <c r="D52" s="216" t="s">
        <v>30</v>
      </c>
      <c r="E52" s="217">
        <f>+SUMIFS($G52:$CH52,$G$23:$CH$23,"&lt;="&amp;$E$13)</f>
        <v>-3939378.7710200041</v>
      </c>
      <c r="F52" s="183"/>
      <c r="G52" s="40"/>
      <c r="H52" s="38"/>
      <c r="I52" s="40">
        <f t="shared" ref="I52:T52" si="140">-$K$4*(1+INDEX($K$5:$K$10,MATCH(I21,$J$5:$J$10,0)))/12</f>
        <v>-61833.333333333336</v>
      </c>
      <c r="J52" s="40">
        <f t="shared" si="140"/>
        <v>-61833.333333333336</v>
      </c>
      <c r="K52" s="40">
        <f t="shared" si="140"/>
        <v>-61833.333333333336</v>
      </c>
      <c r="L52" s="40">
        <f t="shared" si="140"/>
        <v>-61833.333333333336</v>
      </c>
      <c r="M52" s="40">
        <f t="shared" si="140"/>
        <v>-61833.333333333336</v>
      </c>
      <c r="N52" s="40">
        <f t="shared" si="140"/>
        <v>-61833.333333333336</v>
      </c>
      <c r="O52" s="40">
        <f t="shared" si="140"/>
        <v>-61833.333333333336</v>
      </c>
      <c r="P52" s="40">
        <f t="shared" si="140"/>
        <v>-61833.333333333336</v>
      </c>
      <c r="Q52" s="40">
        <f t="shared" si="140"/>
        <v>-61833.333333333336</v>
      </c>
      <c r="R52" s="40">
        <f t="shared" si="140"/>
        <v>-61833.333333333336</v>
      </c>
      <c r="S52" s="40">
        <f t="shared" si="140"/>
        <v>-61833.333333333336</v>
      </c>
      <c r="T52" s="40">
        <f t="shared" si="140"/>
        <v>-61833.333333333336</v>
      </c>
      <c r="U52" s="244">
        <f t="shared" si="121"/>
        <v>-742000.00000000012</v>
      </c>
      <c r="V52" s="40">
        <f t="shared" ref="V52:AG52" si="141">SUM($I$52:$T$52)*(1+INDEX($K$5:$K$10,MATCH(V21,$J$5:$J$10,0)))/12</f>
        <v>-63688.333333333343</v>
      </c>
      <c r="W52" s="40">
        <f t="shared" si="141"/>
        <v>-63688.333333333343</v>
      </c>
      <c r="X52" s="40">
        <f t="shared" si="141"/>
        <v>-63688.333333333343</v>
      </c>
      <c r="Y52" s="40">
        <f t="shared" si="141"/>
        <v>-63688.333333333343</v>
      </c>
      <c r="Z52" s="40">
        <f t="shared" si="141"/>
        <v>-63688.333333333343</v>
      </c>
      <c r="AA52" s="40">
        <f t="shared" si="141"/>
        <v>-63688.333333333343</v>
      </c>
      <c r="AB52" s="40">
        <f t="shared" si="141"/>
        <v>-63688.333333333343</v>
      </c>
      <c r="AC52" s="40">
        <f t="shared" si="141"/>
        <v>-63688.333333333343</v>
      </c>
      <c r="AD52" s="40">
        <f t="shared" si="141"/>
        <v>-63688.333333333343</v>
      </c>
      <c r="AE52" s="40">
        <f t="shared" si="141"/>
        <v>-63688.333333333343</v>
      </c>
      <c r="AF52" s="40">
        <f t="shared" si="141"/>
        <v>-63688.333333333343</v>
      </c>
      <c r="AG52" s="40">
        <f t="shared" si="141"/>
        <v>-63688.333333333343</v>
      </c>
      <c r="AH52" s="244">
        <f>+SUM(V52:AG52)</f>
        <v>-764260.00000000035</v>
      </c>
      <c r="AI52" s="40">
        <f t="shared" ref="AI52:AT52" si="142">SUM($V$52:$AG$52)*(1+INDEX($K$5:$K$10,MATCH(AI21,$J$5:$J$10,0)))/12</f>
        <v>-65598.983333333366</v>
      </c>
      <c r="AJ52" s="40">
        <f t="shared" si="142"/>
        <v>-65598.983333333366</v>
      </c>
      <c r="AK52" s="40">
        <f t="shared" si="142"/>
        <v>-65598.983333333366</v>
      </c>
      <c r="AL52" s="40">
        <f t="shared" si="142"/>
        <v>-65598.983333333366</v>
      </c>
      <c r="AM52" s="40">
        <f t="shared" si="142"/>
        <v>-65598.983333333366</v>
      </c>
      <c r="AN52" s="40">
        <f t="shared" si="142"/>
        <v>-65598.983333333366</v>
      </c>
      <c r="AO52" s="40">
        <f t="shared" si="142"/>
        <v>-65598.983333333366</v>
      </c>
      <c r="AP52" s="40">
        <f t="shared" si="142"/>
        <v>-65598.983333333366</v>
      </c>
      <c r="AQ52" s="40">
        <f t="shared" si="142"/>
        <v>-65598.983333333366</v>
      </c>
      <c r="AR52" s="40">
        <f t="shared" si="142"/>
        <v>-65598.983333333366</v>
      </c>
      <c r="AS52" s="40">
        <f t="shared" si="142"/>
        <v>-65598.983333333366</v>
      </c>
      <c r="AT52" s="40">
        <f t="shared" si="142"/>
        <v>-65598.983333333366</v>
      </c>
      <c r="AU52" s="244">
        <f>+SUM(AI52:AT52)</f>
        <v>-787187.80000000063</v>
      </c>
      <c r="AV52" s="40">
        <f t="shared" ref="AV52:BG52" si="143">SUM($AI$52:$AT$52)*(1+INDEX($K$5:$K$10,MATCH(AV21,$J$5:$J$10,0)))/12</f>
        <v>-67566.952833333387</v>
      </c>
      <c r="AW52" s="40">
        <f t="shared" si="143"/>
        <v>-67566.952833333387</v>
      </c>
      <c r="AX52" s="40">
        <f t="shared" si="143"/>
        <v>-67566.952833333387</v>
      </c>
      <c r="AY52" s="40">
        <f t="shared" si="143"/>
        <v>-67566.952833333387</v>
      </c>
      <c r="AZ52" s="40">
        <f t="shared" si="143"/>
        <v>-67566.952833333387</v>
      </c>
      <c r="BA52" s="40">
        <f t="shared" si="143"/>
        <v>-67566.952833333387</v>
      </c>
      <c r="BB52" s="40">
        <f t="shared" si="143"/>
        <v>-67566.952833333387</v>
      </c>
      <c r="BC52" s="40">
        <f t="shared" si="143"/>
        <v>-67566.952833333387</v>
      </c>
      <c r="BD52" s="40">
        <f t="shared" si="143"/>
        <v>-67566.952833333387</v>
      </c>
      <c r="BE52" s="40">
        <f t="shared" si="143"/>
        <v>-67566.952833333387</v>
      </c>
      <c r="BF52" s="40">
        <f t="shared" si="143"/>
        <v>-67566.952833333387</v>
      </c>
      <c r="BG52" s="40">
        <f t="shared" si="143"/>
        <v>-67566.952833333387</v>
      </c>
      <c r="BH52" s="244">
        <f>+SUM(AV52:BG52)</f>
        <v>-810803.43400000071</v>
      </c>
      <c r="BI52" s="40">
        <f t="shared" ref="BI52:BT52" si="144">SUM($AV$52:$BG$52)*(1+INDEX($K$5:$K$10,MATCH(BI21,$J$5:$J$10,0)))/12</f>
        <v>-69593.961418333391</v>
      </c>
      <c r="BJ52" s="40">
        <f t="shared" si="144"/>
        <v>-69593.961418333391</v>
      </c>
      <c r="BK52" s="40">
        <f t="shared" si="144"/>
        <v>-69593.961418333391</v>
      </c>
      <c r="BL52" s="40">
        <f t="shared" si="144"/>
        <v>-69593.961418333391</v>
      </c>
      <c r="BM52" s="40">
        <f t="shared" si="144"/>
        <v>-69593.961418333391</v>
      </c>
      <c r="BN52" s="40">
        <f t="shared" si="144"/>
        <v>-69593.961418333391</v>
      </c>
      <c r="BO52" s="40">
        <f t="shared" si="144"/>
        <v>-69593.961418333391</v>
      </c>
      <c r="BP52" s="40">
        <f t="shared" si="144"/>
        <v>-69593.961418333391</v>
      </c>
      <c r="BQ52" s="40">
        <f t="shared" si="144"/>
        <v>-69593.961418333391</v>
      </c>
      <c r="BR52" s="40">
        <f t="shared" si="144"/>
        <v>-69593.961418333391</v>
      </c>
      <c r="BS52" s="40">
        <f t="shared" si="144"/>
        <v>-69593.961418333391</v>
      </c>
      <c r="BT52" s="40">
        <f t="shared" si="144"/>
        <v>-69593.961418333391</v>
      </c>
      <c r="BU52" s="244">
        <f>+SUM(BI52:BT52)</f>
        <v>-835127.53702000051</v>
      </c>
      <c r="BV52" s="40">
        <f t="shared" ref="BV52:CG52" si="145">SUM($BI$52:$BT$52)*(1+INDEX($K$5:$K$10,MATCH(BV21,$J$5:$J$10,0)))/12</f>
        <v>-73769.599103433386</v>
      </c>
      <c r="BW52" s="40">
        <f t="shared" si="145"/>
        <v>-73769.599103433386</v>
      </c>
      <c r="BX52" s="40">
        <f t="shared" si="145"/>
        <v>-73769.599103433386</v>
      </c>
      <c r="BY52" s="40">
        <f t="shared" si="145"/>
        <v>-73769.599103433386</v>
      </c>
      <c r="BZ52" s="40">
        <f t="shared" si="145"/>
        <v>-73769.599103433386</v>
      </c>
      <c r="CA52" s="40">
        <f t="shared" si="145"/>
        <v>-73769.599103433386</v>
      </c>
      <c r="CB52" s="40">
        <f t="shared" si="145"/>
        <v>-73769.599103433386</v>
      </c>
      <c r="CC52" s="40">
        <f t="shared" si="145"/>
        <v>-73769.599103433386</v>
      </c>
      <c r="CD52" s="40">
        <f t="shared" si="145"/>
        <v>-73769.599103433386</v>
      </c>
      <c r="CE52" s="40">
        <f t="shared" si="145"/>
        <v>-73769.599103433386</v>
      </c>
      <c r="CF52" s="40">
        <f t="shared" si="145"/>
        <v>-73769.599103433386</v>
      </c>
      <c r="CG52" s="40">
        <f t="shared" si="145"/>
        <v>-73769.599103433386</v>
      </c>
      <c r="CH52" s="244">
        <f>+SUM(BV52:CG52)</f>
        <v>-885235.1892412008</v>
      </c>
    </row>
    <row r="53" spans="1:86" ht="36" customHeight="1" x14ac:dyDescent="0.25">
      <c r="B53" s="318"/>
      <c r="D53" s="152"/>
      <c r="E53" s="152"/>
      <c r="G53" s="9"/>
      <c r="U53" s="239"/>
      <c r="AH53" s="239"/>
      <c r="AU53" s="239"/>
      <c r="BH53" s="239"/>
      <c r="BU53" s="239"/>
      <c r="CH53" s="239"/>
    </row>
    <row r="54" spans="1:86" ht="15.75" thickBot="1" x14ac:dyDescent="0.3">
      <c r="D54" s="156" t="s">
        <v>44</v>
      </c>
      <c r="E54" s="160">
        <f>+SUMIFS($G54:$CH54,$G$23:$CH$23,"&lt;="&amp;$E$13)</f>
        <v>13834128.154396133</v>
      </c>
      <c r="F54" s="184"/>
      <c r="G54" s="219"/>
      <c r="H54" s="219"/>
      <c r="I54" s="220">
        <f>+I50+I52</f>
        <v>110384.16666666666</v>
      </c>
      <c r="J54" s="220">
        <f t="shared" ref="J54:BU54" si="146">+J50+J52</f>
        <v>119594.12500000003</v>
      </c>
      <c r="K54" s="220">
        <f t="shared" si="146"/>
        <v>128984.9166666666</v>
      </c>
      <c r="L54" s="220">
        <f t="shared" si="146"/>
        <v>138385.4166666666</v>
      </c>
      <c r="M54" s="220">
        <f t="shared" si="146"/>
        <v>147803.33333333328</v>
      </c>
      <c r="N54" s="220">
        <f t="shared" si="146"/>
        <v>157402.08333333326</v>
      </c>
      <c r="O54" s="220">
        <f t="shared" si="146"/>
        <v>167181.66666666657</v>
      </c>
      <c r="P54" s="220">
        <f t="shared" si="146"/>
        <v>177142.08333333323</v>
      </c>
      <c r="Q54" s="220">
        <f t="shared" si="146"/>
        <v>187283.3333333332</v>
      </c>
      <c r="R54" s="220">
        <f t="shared" si="146"/>
        <v>197605.41666666654</v>
      </c>
      <c r="S54" s="220">
        <f t="shared" si="146"/>
        <v>208108.33333333317</v>
      </c>
      <c r="T54" s="220">
        <f t="shared" si="146"/>
        <v>218792.08333333323</v>
      </c>
      <c r="U54" s="245">
        <f t="shared" si="146"/>
        <v>1958666.9583333326</v>
      </c>
      <c r="V54" s="220">
        <f t="shared" si="146"/>
        <v>236546.36666666655</v>
      </c>
      <c r="W54" s="220">
        <f t="shared" si="146"/>
        <v>236546.36666666667</v>
      </c>
      <c r="X54" s="220">
        <f t="shared" si="146"/>
        <v>236546.36666666667</v>
      </c>
      <c r="Y54" s="220">
        <f t="shared" si="146"/>
        <v>236546.36666666667</v>
      </c>
      <c r="Z54" s="220">
        <f t="shared" si="146"/>
        <v>236546.36666666667</v>
      </c>
      <c r="AA54" s="220">
        <f t="shared" si="146"/>
        <v>236546.36666666667</v>
      </c>
      <c r="AB54" s="220">
        <f t="shared" si="146"/>
        <v>236546.36666666667</v>
      </c>
      <c r="AC54" s="220">
        <f t="shared" si="146"/>
        <v>236546.36666666667</v>
      </c>
      <c r="AD54" s="220">
        <f t="shared" si="146"/>
        <v>236546.36666666667</v>
      </c>
      <c r="AE54" s="220">
        <f t="shared" si="146"/>
        <v>236546.36666666667</v>
      </c>
      <c r="AF54" s="220">
        <f t="shared" si="146"/>
        <v>236546.36666666667</v>
      </c>
      <c r="AG54" s="220">
        <f t="shared" si="146"/>
        <v>236546.36666666667</v>
      </c>
      <c r="AH54" s="245">
        <f t="shared" si="146"/>
        <v>2838556.4000000004</v>
      </c>
      <c r="AI54" s="220">
        <f t="shared" si="146"/>
        <v>243642.75766666667</v>
      </c>
      <c r="AJ54" s="220">
        <f t="shared" si="146"/>
        <v>243642.75766666667</v>
      </c>
      <c r="AK54" s="220">
        <f t="shared" si="146"/>
        <v>243642.75766666667</v>
      </c>
      <c r="AL54" s="220">
        <f t="shared" si="146"/>
        <v>243642.75766666667</v>
      </c>
      <c r="AM54" s="220">
        <f t="shared" si="146"/>
        <v>243642.75766666667</v>
      </c>
      <c r="AN54" s="220">
        <f t="shared" si="146"/>
        <v>243642.75766666667</v>
      </c>
      <c r="AO54" s="220">
        <f t="shared" si="146"/>
        <v>243642.75766666667</v>
      </c>
      <c r="AP54" s="220">
        <f t="shared" si="146"/>
        <v>243642.75766666667</v>
      </c>
      <c r="AQ54" s="220">
        <f t="shared" si="146"/>
        <v>243642.75766666667</v>
      </c>
      <c r="AR54" s="220">
        <f t="shared" si="146"/>
        <v>243642.75766666667</v>
      </c>
      <c r="AS54" s="220">
        <f t="shared" si="146"/>
        <v>243642.75766666667</v>
      </c>
      <c r="AT54" s="220">
        <f t="shared" si="146"/>
        <v>243642.75766666667</v>
      </c>
      <c r="AU54" s="245">
        <f t="shared" si="146"/>
        <v>2923713.0919999988</v>
      </c>
      <c r="AV54" s="220">
        <f>+AV50+AV52</f>
        <v>250952.04039666656</v>
      </c>
      <c r="AW54" s="220">
        <f t="shared" si="146"/>
        <v>250952.04039666656</v>
      </c>
      <c r="AX54" s="220">
        <f t="shared" si="146"/>
        <v>250952.04039666656</v>
      </c>
      <c r="AY54" s="220">
        <f t="shared" si="146"/>
        <v>250952.04039666656</v>
      </c>
      <c r="AZ54" s="220">
        <f t="shared" si="146"/>
        <v>250952.04039666656</v>
      </c>
      <c r="BA54" s="220">
        <f t="shared" si="146"/>
        <v>250952.04039666656</v>
      </c>
      <c r="BB54" s="220">
        <f t="shared" si="146"/>
        <v>250952.04039666656</v>
      </c>
      <c r="BC54" s="220">
        <f t="shared" si="146"/>
        <v>250952.04039666656</v>
      </c>
      <c r="BD54" s="220">
        <f t="shared" si="146"/>
        <v>250952.04039666656</v>
      </c>
      <c r="BE54" s="220">
        <f t="shared" si="146"/>
        <v>250952.04039666656</v>
      </c>
      <c r="BF54" s="220">
        <f t="shared" si="146"/>
        <v>250952.04039666656</v>
      </c>
      <c r="BG54" s="220">
        <f t="shared" si="146"/>
        <v>250952.04039666656</v>
      </c>
      <c r="BH54" s="245">
        <f t="shared" si="146"/>
        <v>3011424.4847599994</v>
      </c>
      <c r="BI54" s="220">
        <f t="shared" si="146"/>
        <v>258480.60160856659</v>
      </c>
      <c r="BJ54" s="220">
        <f t="shared" si="146"/>
        <v>258480.60160856659</v>
      </c>
      <c r="BK54" s="220">
        <f t="shared" si="146"/>
        <v>258480.60160856659</v>
      </c>
      <c r="BL54" s="220">
        <f t="shared" si="146"/>
        <v>258480.60160856659</v>
      </c>
      <c r="BM54" s="220">
        <f t="shared" si="146"/>
        <v>258480.60160856659</v>
      </c>
      <c r="BN54" s="220">
        <f t="shared" si="146"/>
        <v>258480.60160856659</v>
      </c>
      <c r="BO54" s="220">
        <f t="shared" si="146"/>
        <v>258480.60160856659</v>
      </c>
      <c r="BP54" s="220">
        <f t="shared" si="146"/>
        <v>258480.60160856659</v>
      </c>
      <c r="BQ54" s="220">
        <f t="shared" si="146"/>
        <v>258480.60160856659</v>
      </c>
      <c r="BR54" s="220">
        <f t="shared" si="146"/>
        <v>258480.60160856659</v>
      </c>
      <c r="BS54" s="220">
        <f t="shared" si="146"/>
        <v>258480.60160856659</v>
      </c>
      <c r="BT54" s="220">
        <f t="shared" si="146"/>
        <v>258480.60160856659</v>
      </c>
      <c r="BU54" s="245">
        <f t="shared" si="146"/>
        <v>3101767.2193027991</v>
      </c>
      <c r="BV54" s="220">
        <f t="shared" ref="BV54:CG54" si="147">+BV50+BV52</f>
        <v>264147.20081427367</v>
      </c>
      <c r="BW54" s="220">
        <f t="shared" si="147"/>
        <v>264147.20081427367</v>
      </c>
      <c r="BX54" s="220">
        <f t="shared" si="147"/>
        <v>264147.20081427367</v>
      </c>
      <c r="BY54" s="220">
        <f t="shared" si="147"/>
        <v>264147.20081427367</v>
      </c>
      <c r="BZ54" s="220">
        <f t="shared" si="147"/>
        <v>264147.20081427367</v>
      </c>
      <c r="CA54" s="220">
        <f t="shared" si="147"/>
        <v>264147.20081427367</v>
      </c>
      <c r="CB54" s="220">
        <f t="shared" si="147"/>
        <v>264147.20081427367</v>
      </c>
      <c r="CC54" s="220">
        <f t="shared" si="147"/>
        <v>264147.20081427367</v>
      </c>
      <c r="CD54" s="220">
        <f t="shared" si="147"/>
        <v>264147.20081427367</v>
      </c>
      <c r="CE54" s="220">
        <f t="shared" si="147"/>
        <v>264147.20081427367</v>
      </c>
      <c r="CF54" s="220">
        <f t="shared" si="147"/>
        <v>264147.20081427367</v>
      </c>
      <c r="CG54" s="221">
        <f t="shared" si="147"/>
        <v>264147.20081427367</v>
      </c>
      <c r="CH54" s="245">
        <f>+SUM(BV54:CG54)</f>
        <v>3169766.4097712841</v>
      </c>
    </row>
    <row r="55" spans="1:86" ht="15.75" thickTop="1" x14ac:dyDescent="0.25">
      <c r="D55" s="152"/>
      <c r="E55" s="152"/>
      <c r="I55" s="28"/>
      <c r="U55" s="239"/>
      <c r="AH55" s="239"/>
      <c r="AU55" s="239"/>
      <c r="BH55" s="239"/>
      <c r="BU55" s="239"/>
      <c r="CH55" s="239"/>
    </row>
    <row r="56" spans="1:86" s="310" customFormat="1" ht="57.75" customHeight="1" x14ac:dyDescent="0.25">
      <c r="A56" s="230"/>
      <c r="B56" s="318" t="s">
        <v>132</v>
      </c>
      <c r="C56" s="224"/>
      <c r="D56" s="225" t="s">
        <v>45</v>
      </c>
      <c r="E56" s="226">
        <f>+SUMIFS($G56:$CH56,$G$23:$CH$23,"&lt;="&amp;$E$13)</f>
        <v>-424730.86480000021</v>
      </c>
      <c r="F56" s="227"/>
      <c r="G56" s="228"/>
      <c r="H56" s="228"/>
      <c r="I56" s="229">
        <f t="shared" ref="I56:T56" si="148">-$N$4*(1+INDEX($N$5:$N$10,MATCH(I21,$M$5:$M$10,0)))/12</f>
        <v>-6666.666666666667</v>
      </c>
      <c r="J56" s="229">
        <f t="shared" si="148"/>
        <v>-6666.666666666667</v>
      </c>
      <c r="K56" s="229">
        <f t="shared" si="148"/>
        <v>-6666.666666666667</v>
      </c>
      <c r="L56" s="229">
        <f t="shared" si="148"/>
        <v>-6666.666666666667</v>
      </c>
      <c r="M56" s="229">
        <f t="shared" si="148"/>
        <v>-6666.666666666667</v>
      </c>
      <c r="N56" s="229">
        <f t="shared" si="148"/>
        <v>-6666.666666666667</v>
      </c>
      <c r="O56" s="229">
        <f t="shared" si="148"/>
        <v>-6666.666666666667</v>
      </c>
      <c r="P56" s="229">
        <f t="shared" si="148"/>
        <v>-6666.666666666667</v>
      </c>
      <c r="Q56" s="229">
        <f t="shared" si="148"/>
        <v>-6666.666666666667</v>
      </c>
      <c r="R56" s="229">
        <f t="shared" si="148"/>
        <v>-6666.666666666667</v>
      </c>
      <c r="S56" s="229">
        <f t="shared" si="148"/>
        <v>-6666.666666666667</v>
      </c>
      <c r="T56" s="229">
        <f t="shared" si="148"/>
        <v>-6666.666666666667</v>
      </c>
      <c r="U56" s="246">
        <f>+SUM(I56:T56)</f>
        <v>-80000</v>
      </c>
      <c r="V56" s="229">
        <f t="shared" ref="V56:AG56" si="149">$T$56*(1+INDEX($K$12:$K$17,MATCH(V21,$J$12:$J$17,0)))</f>
        <v>-6866.666666666667</v>
      </c>
      <c r="W56" s="229">
        <f t="shared" si="149"/>
        <v>-6866.666666666667</v>
      </c>
      <c r="X56" s="229">
        <f t="shared" si="149"/>
        <v>-6866.666666666667</v>
      </c>
      <c r="Y56" s="229">
        <f t="shared" si="149"/>
        <v>-6866.666666666667</v>
      </c>
      <c r="Z56" s="229">
        <f t="shared" si="149"/>
        <v>-6866.666666666667</v>
      </c>
      <c r="AA56" s="229">
        <f t="shared" si="149"/>
        <v>-6866.666666666667</v>
      </c>
      <c r="AB56" s="229">
        <f t="shared" si="149"/>
        <v>-6866.666666666667</v>
      </c>
      <c r="AC56" s="229">
        <f t="shared" si="149"/>
        <v>-6866.666666666667</v>
      </c>
      <c r="AD56" s="229">
        <f t="shared" si="149"/>
        <v>-6866.666666666667</v>
      </c>
      <c r="AE56" s="229">
        <f t="shared" si="149"/>
        <v>-6866.666666666667</v>
      </c>
      <c r="AF56" s="229">
        <f t="shared" si="149"/>
        <v>-6866.666666666667</v>
      </c>
      <c r="AG56" s="229">
        <f t="shared" si="149"/>
        <v>-6866.666666666667</v>
      </c>
      <c r="AH56" s="246">
        <f>+SUM(V56:AG56)</f>
        <v>-82400</v>
      </c>
      <c r="AI56" s="229">
        <f t="shared" ref="AI56:AT56" si="150">$AG$56*(1+INDEX($K$12:$K$17,MATCH(AI21,$J$12:$J$17,0)))</f>
        <v>-7072.666666666667</v>
      </c>
      <c r="AJ56" s="229">
        <f t="shared" si="150"/>
        <v>-7072.666666666667</v>
      </c>
      <c r="AK56" s="229">
        <f t="shared" si="150"/>
        <v>-7072.666666666667</v>
      </c>
      <c r="AL56" s="229">
        <f t="shared" si="150"/>
        <v>-7072.666666666667</v>
      </c>
      <c r="AM56" s="229">
        <f t="shared" si="150"/>
        <v>-7072.666666666667</v>
      </c>
      <c r="AN56" s="229">
        <f t="shared" si="150"/>
        <v>-7072.666666666667</v>
      </c>
      <c r="AO56" s="229">
        <f t="shared" si="150"/>
        <v>-7072.666666666667</v>
      </c>
      <c r="AP56" s="229">
        <f t="shared" si="150"/>
        <v>-7072.666666666667</v>
      </c>
      <c r="AQ56" s="229">
        <f t="shared" si="150"/>
        <v>-7072.666666666667</v>
      </c>
      <c r="AR56" s="229">
        <f t="shared" si="150"/>
        <v>-7072.666666666667</v>
      </c>
      <c r="AS56" s="229">
        <f t="shared" si="150"/>
        <v>-7072.666666666667</v>
      </c>
      <c r="AT56" s="229">
        <f t="shared" si="150"/>
        <v>-7072.666666666667</v>
      </c>
      <c r="AU56" s="246">
        <f>+SUM(AI56:AT56)</f>
        <v>-84872</v>
      </c>
      <c r="AV56" s="229">
        <f t="shared" ref="AV56:BG56" si="151">$AT$56*(1+INDEX($K$12:$K$17,MATCH(AV21,$J$12:$J$17,0)))</f>
        <v>-7284.8466666666673</v>
      </c>
      <c r="AW56" s="229">
        <f t="shared" si="151"/>
        <v>-7284.8466666666673</v>
      </c>
      <c r="AX56" s="229">
        <f t="shared" si="151"/>
        <v>-7284.8466666666673</v>
      </c>
      <c r="AY56" s="229">
        <f t="shared" si="151"/>
        <v>-7284.8466666666673</v>
      </c>
      <c r="AZ56" s="229">
        <f t="shared" si="151"/>
        <v>-7284.8466666666673</v>
      </c>
      <c r="BA56" s="229">
        <f t="shared" si="151"/>
        <v>-7284.8466666666673</v>
      </c>
      <c r="BB56" s="229">
        <f t="shared" si="151"/>
        <v>-7284.8466666666673</v>
      </c>
      <c r="BC56" s="229">
        <f t="shared" si="151"/>
        <v>-7284.8466666666673</v>
      </c>
      <c r="BD56" s="229">
        <f t="shared" si="151"/>
        <v>-7284.8466666666673</v>
      </c>
      <c r="BE56" s="229">
        <f t="shared" si="151"/>
        <v>-7284.8466666666673</v>
      </c>
      <c r="BF56" s="229">
        <f t="shared" si="151"/>
        <v>-7284.8466666666673</v>
      </c>
      <c r="BG56" s="229">
        <f t="shared" si="151"/>
        <v>-7284.8466666666673</v>
      </c>
      <c r="BH56" s="246">
        <f>+SUM(AV56:BG56)</f>
        <v>-87418.159999999989</v>
      </c>
      <c r="BI56" s="229">
        <f t="shared" ref="BI56:BT56" si="152">$BG$56*(1+INDEX($K$12:$K$17,MATCH(BI21,$J$12:$J$17,0)))</f>
        <v>-7503.3920666666672</v>
      </c>
      <c r="BJ56" s="229">
        <f t="shared" si="152"/>
        <v>-7503.3920666666672</v>
      </c>
      <c r="BK56" s="229">
        <f t="shared" si="152"/>
        <v>-7503.3920666666672</v>
      </c>
      <c r="BL56" s="229">
        <f t="shared" si="152"/>
        <v>-7503.3920666666672</v>
      </c>
      <c r="BM56" s="229">
        <f t="shared" si="152"/>
        <v>-7503.3920666666672</v>
      </c>
      <c r="BN56" s="229">
        <f t="shared" si="152"/>
        <v>-7503.3920666666672</v>
      </c>
      <c r="BO56" s="229">
        <f t="shared" si="152"/>
        <v>-7503.3920666666672</v>
      </c>
      <c r="BP56" s="229">
        <f t="shared" si="152"/>
        <v>-7503.3920666666672</v>
      </c>
      <c r="BQ56" s="229">
        <f t="shared" si="152"/>
        <v>-7503.3920666666672</v>
      </c>
      <c r="BR56" s="229">
        <f t="shared" si="152"/>
        <v>-7503.3920666666672</v>
      </c>
      <c r="BS56" s="229">
        <f t="shared" si="152"/>
        <v>-7503.3920666666672</v>
      </c>
      <c r="BT56" s="229">
        <f t="shared" si="152"/>
        <v>-7503.3920666666672</v>
      </c>
      <c r="BU56" s="246">
        <f>+SUM(BI56:BT56)</f>
        <v>-90040.704800000007</v>
      </c>
      <c r="BV56" s="229">
        <f t="shared" ref="BV56:CG56" si="153">$BT$56*(1+INDEX($K$12:$K$17,MATCH(BV21,$J$12:$J$17,0)))</f>
        <v>-7728.4938286666675</v>
      </c>
      <c r="BW56" s="229">
        <f t="shared" si="153"/>
        <v>-7728.4938286666675</v>
      </c>
      <c r="BX56" s="229">
        <f t="shared" si="153"/>
        <v>-7728.4938286666675</v>
      </c>
      <c r="BY56" s="229">
        <f t="shared" si="153"/>
        <v>-7728.4938286666675</v>
      </c>
      <c r="BZ56" s="229">
        <f t="shared" si="153"/>
        <v>-7728.4938286666675</v>
      </c>
      <c r="CA56" s="229">
        <f t="shared" si="153"/>
        <v>-7728.4938286666675</v>
      </c>
      <c r="CB56" s="229">
        <f t="shared" si="153"/>
        <v>-7728.4938286666675</v>
      </c>
      <c r="CC56" s="229">
        <f t="shared" si="153"/>
        <v>-7728.4938286666675</v>
      </c>
      <c r="CD56" s="229">
        <f t="shared" si="153"/>
        <v>-7728.4938286666675</v>
      </c>
      <c r="CE56" s="229">
        <f t="shared" si="153"/>
        <v>-7728.4938286666675</v>
      </c>
      <c r="CF56" s="229">
        <f t="shared" si="153"/>
        <v>-7728.4938286666675</v>
      </c>
      <c r="CG56" s="229">
        <f t="shared" si="153"/>
        <v>-7728.4938286666675</v>
      </c>
      <c r="CH56" s="246">
        <f>+SUM(BV56:CG56)</f>
        <v>-92741.925944000017</v>
      </c>
    </row>
    <row r="57" spans="1:86" s="310" customFormat="1" ht="38.25" customHeight="1" x14ac:dyDescent="0.25">
      <c r="A57" s="230"/>
      <c r="B57" s="318"/>
      <c r="C57" s="224"/>
      <c r="D57" s="225" t="s">
        <v>46</v>
      </c>
      <c r="E57" s="231">
        <f>+SUMIFS($G57:$CH57,$G$23:$CH$23,"&lt;="&amp;$E$13)</f>
        <v>-960000</v>
      </c>
      <c r="F57" s="232"/>
      <c r="G57" s="228"/>
      <c r="H57" s="228"/>
      <c r="I57" s="229">
        <f t="shared" ref="I57:T57" si="154">-IF(I22&lt;=$E$6,$N$4,0)</f>
        <v>-80000</v>
      </c>
      <c r="J57" s="229">
        <f t="shared" si="154"/>
        <v>-80000</v>
      </c>
      <c r="K57" s="229">
        <f t="shared" si="154"/>
        <v>-80000</v>
      </c>
      <c r="L57" s="229">
        <f t="shared" si="154"/>
        <v>-80000</v>
      </c>
      <c r="M57" s="229">
        <f t="shared" si="154"/>
        <v>-80000</v>
      </c>
      <c r="N57" s="229">
        <f t="shared" si="154"/>
        <v>-80000</v>
      </c>
      <c r="O57" s="229">
        <f t="shared" si="154"/>
        <v>-80000</v>
      </c>
      <c r="P57" s="229">
        <f t="shared" si="154"/>
        <v>-80000</v>
      </c>
      <c r="Q57" s="229">
        <f t="shared" si="154"/>
        <v>-80000</v>
      </c>
      <c r="R57" s="229">
        <f t="shared" si="154"/>
        <v>-80000</v>
      </c>
      <c r="S57" s="229">
        <f t="shared" si="154"/>
        <v>-80000</v>
      </c>
      <c r="T57" s="229">
        <f t="shared" si="154"/>
        <v>-80000</v>
      </c>
      <c r="U57" s="246">
        <f>+SUM(I57:T57)</f>
        <v>-960000</v>
      </c>
      <c r="V57" s="229">
        <f t="shared" ref="V57:BA57" si="155">-IF(V22&lt;=$E$6,$N$4,0)</f>
        <v>0</v>
      </c>
      <c r="W57" s="229">
        <f t="shared" si="155"/>
        <v>0</v>
      </c>
      <c r="X57" s="229">
        <f t="shared" si="155"/>
        <v>0</v>
      </c>
      <c r="Y57" s="229">
        <f t="shared" si="155"/>
        <v>0</v>
      </c>
      <c r="Z57" s="229">
        <f t="shared" si="155"/>
        <v>0</v>
      </c>
      <c r="AA57" s="229">
        <f t="shared" si="155"/>
        <v>0</v>
      </c>
      <c r="AB57" s="229">
        <f t="shared" si="155"/>
        <v>0</v>
      </c>
      <c r="AC57" s="229">
        <f t="shared" si="155"/>
        <v>0</v>
      </c>
      <c r="AD57" s="229">
        <f t="shared" si="155"/>
        <v>0</v>
      </c>
      <c r="AE57" s="229">
        <f t="shared" si="155"/>
        <v>0</v>
      </c>
      <c r="AF57" s="229">
        <f t="shared" si="155"/>
        <v>0</v>
      </c>
      <c r="AG57" s="229">
        <f t="shared" si="155"/>
        <v>0</v>
      </c>
      <c r="AH57" s="246">
        <f t="shared" si="155"/>
        <v>0</v>
      </c>
      <c r="AI57" s="229">
        <f t="shared" si="155"/>
        <v>0</v>
      </c>
      <c r="AJ57" s="229">
        <f t="shared" si="155"/>
        <v>0</v>
      </c>
      <c r="AK57" s="229">
        <f t="shared" si="155"/>
        <v>0</v>
      </c>
      <c r="AL57" s="229">
        <f t="shared" si="155"/>
        <v>0</v>
      </c>
      <c r="AM57" s="229">
        <f t="shared" si="155"/>
        <v>0</v>
      </c>
      <c r="AN57" s="229">
        <f t="shared" si="155"/>
        <v>0</v>
      </c>
      <c r="AO57" s="229">
        <f t="shared" si="155"/>
        <v>0</v>
      </c>
      <c r="AP57" s="229">
        <f t="shared" si="155"/>
        <v>0</v>
      </c>
      <c r="AQ57" s="229">
        <f t="shared" si="155"/>
        <v>0</v>
      </c>
      <c r="AR57" s="229">
        <f t="shared" si="155"/>
        <v>0</v>
      </c>
      <c r="AS57" s="229">
        <f t="shared" si="155"/>
        <v>0</v>
      </c>
      <c r="AT57" s="229">
        <f t="shared" si="155"/>
        <v>0</v>
      </c>
      <c r="AU57" s="246">
        <f t="shared" si="155"/>
        <v>0</v>
      </c>
      <c r="AV57" s="229">
        <f t="shared" si="155"/>
        <v>0</v>
      </c>
      <c r="AW57" s="229">
        <f t="shared" si="155"/>
        <v>0</v>
      </c>
      <c r="AX57" s="229">
        <f t="shared" si="155"/>
        <v>0</v>
      </c>
      <c r="AY57" s="229">
        <f t="shared" si="155"/>
        <v>0</v>
      </c>
      <c r="AZ57" s="229">
        <f t="shared" si="155"/>
        <v>0</v>
      </c>
      <c r="BA57" s="229">
        <f t="shared" si="155"/>
        <v>0</v>
      </c>
      <c r="BB57" s="229">
        <f t="shared" ref="BB57:CG57" si="156">-IF(BB22&lt;=$E$6,$N$4,0)</f>
        <v>0</v>
      </c>
      <c r="BC57" s="229">
        <f t="shared" si="156"/>
        <v>0</v>
      </c>
      <c r="BD57" s="229">
        <f t="shared" si="156"/>
        <v>0</v>
      </c>
      <c r="BE57" s="229">
        <f t="shared" si="156"/>
        <v>0</v>
      </c>
      <c r="BF57" s="229">
        <f t="shared" si="156"/>
        <v>0</v>
      </c>
      <c r="BG57" s="229">
        <f t="shared" si="156"/>
        <v>0</v>
      </c>
      <c r="BH57" s="246">
        <f t="shared" si="156"/>
        <v>0</v>
      </c>
      <c r="BI57" s="229">
        <f t="shared" si="156"/>
        <v>0</v>
      </c>
      <c r="BJ57" s="229">
        <f t="shared" si="156"/>
        <v>0</v>
      </c>
      <c r="BK57" s="229">
        <f t="shared" si="156"/>
        <v>0</v>
      </c>
      <c r="BL57" s="229">
        <f t="shared" si="156"/>
        <v>0</v>
      </c>
      <c r="BM57" s="229">
        <f t="shared" si="156"/>
        <v>0</v>
      </c>
      <c r="BN57" s="229">
        <f t="shared" si="156"/>
        <v>0</v>
      </c>
      <c r="BO57" s="229">
        <f t="shared" si="156"/>
        <v>0</v>
      </c>
      <c r="BP57" s="229">
        <f t="shared" si="156"/>
        <v>0</v>
      </c>
      <c r="BQ57" s="229">
        <f t="shared" si="156"/>
        <v>0</v>
      </c>
      <c r="BR57" s="229">
        <f t="shared" si="156"/>
        <v>0</v>
      </c>
      <c r="BS57" s="229">
        <f t="shared" si="156"/>
        <v>0</v>
      </c>
      <c r="BT57" s="229">
        <f t="shared" si="156"/>
        <v>0</v>
      </c>
      <c r="BU57" s="246">
        <f t="shared" si="156"/>
        <v>0</v>
      </c>
      <c r="BV57" s="229">
        <f t="shared" si="156"/>
        <v>0</v>
      </c>
      <c r="BW57" s="229">
        <f t="shared" si="156"/>
        <v>0</v>
      </c>
      <c r="BX57" s="229">
        <f t="shared" si="156"/>
        <v>0</v>
      </c>
      <c r="BY57" s="229">
        <f t="shared" si="156"/>
        <v>0</v>
      </c>
      <c r="BZ57" s="229">
        <f t="shared" si="156"/>
        <v>0</v>
      </c>
      <c r="CA57" s="229">
        <f t="shared" si="156"/>
        <v>0</v>
      </c>
      <c r="CB57" s="229">
        <f t="shared" si="156"/>
        <v>0</v>
      </c>
      <c r="CC57" s="229">
        <f t="shared" si="156"/>
        <v>0</v>
      </c>
      <c r="CD57" s="229">
        <f t="shared" si="156"/>
        <v>0</v>
      </c>
      <c r="CE57" s="229">
        <f t="shared" si="156"/>
        <v>0</v>
      </c>
      <c r="CF57" s="229">
        <f t="shared" si="156"/>
        <v>0</v>
      </c>
      <c r="CG57" s="229">
        <f t="shared" si="156"/>
        <v>0</v>
      </c>
      <c r="CH57" s="246"/>
    </row>
    <row r="58" spans="1:86" x14ac:dyDescent="0.25">
      <c r="D58" s="152"/>
      <c r="E58" s="152"/>
      <c r="U58" s="239"/>
      <c r="AH58" s="239"/>
      <c r="AU58" s="239"/>
      <c r="BH58" s="239"/>
      <c r="BI58" s="15">
        <f>+BI57/12</f>
        <v>0</v>
      </c>
      <c r="BU58" s="239"/>
      <c r="CH58" s="239"/>
    </row>
    <row r="59" spans="1:86" ht="31.5" customHeight="1" x14ac:dyDescent="0.25">
      <c r="B59" s="312" t="s">
        <v>134</v>
      </c>
      <c r="D59" s="152" t="s">
        <v>32</v>
      </c>
      <c r="E59" s="161">
        <f>+SUMIFS($G59:$CH59,$G$23:$CH$23,"&lt;="&amp;$E$13)</f>
        <v>-27500000</v>
      </c>
      <c r="F59" s="185"/>
      <c r="G59" s="33">
        <f>-IF(G22=$D$12,$E$12,0)</f>
        <v>-27500000</v>
      </c>
      <c r="H59" s="33"/>
      <c r="I59" s="33">
        <f t="shared" ref="I59:T59" si="157">-IF(I22=$D$12,$E$12,0)</f>
        <v>0</v>
      </c>
      <c r="J59" s="33">
        <f t="shared" si="157"/>
        <v>0</v>
      </c>
      <c r="K59" s="33">
        <f t="shared" si="157"/>
        <v>0</v>
      </c>
      <c r="L59" s="33">
        <f t="shared" si="157"/>
        <v>0</v>
      </c>
      <c r="M59" s="33">
        <f t="shared" si="157"/>
        <v>0</v>
      </c>
      <c r="N59" s="33">
        <f t="shared" si="157"/>
        <v>0</v>
      </c>
      <c r="O59" s="33">
        <f t="shared" si="157"/>
        <v>0</v>
      </c>
      <c r="P59" s="33">
        <f t="shared" si="157"/>
        <v>0</v>
      </c>
      <c r="Q59" s="33">
        <f t="shared" si="157"/>
        <v>0</v>
      </c>
      <c r="R59" s="33">
        <f t="shared" si="157"/>
        <v>0</v>
      </c>
      <c r="S59" s="33">
        <f t="shared" si="157"/>
        <v>0</v>
      </c>
      <c r="T59" s="33">
        <f t="shared" si="157"/>
        <v>0</v>
      </c>
      <c r="U59" s="247">
        <f t="shared" ref="U59:U62" si="158">+SUM(I59:T59)</f>
        <v>0</v>
      </c>
      <c r="V59" s="33">
        <f t="shared" ref="V59:BA59" si="159">-IF(V22=$D$12,$E$12,0)</f>
        <v>0</v>
      </c>
      <c r="W59" s="33">
        <f t="shared" si="159"/>
        <v>0</v>
      </c>
      <c r="X59" s="33">
        <f t="shared" si="159"/>
        <v>0</v>
      </c>
      <c r="Y59" s="33">
        <f t="shared" si="159"/>
        <v>0</v>
      </c>
      <c r="Z59" s="33">
        <f t="shared" si="159"/>
        <v>0</v>
      </c>
      <c r="AA59" s="33">
        <f t="shared" si="159"/>
        <v>0</v>
      </c>
      <c r="AB59" s="33">
        <f t="shared" si="159"/>
        <v>0</v>
      </c>
      <c r="AC59" s="33">
        <f t="shared" si="159"/>
        <v>0</v>
      </c>
      <c r="AD59" s="33">
        <f t="shared" si="159"/>
        <v>0</v>
      </c>
      <c r="AE59" s="33">
        <f t="shared" si="159"/>
        <v>0</v>
      </c>
      <c r="AF59" s="33">
        <f t="shared" si="159"/>
        <v>0</v>
      </c>
      <c r="AG59" s="33">
        <f t="shared" si="159"/>
        <v>0</v>
      </c>
      <c r="AH59" s="247">
        <f t="shared" si="159"/>
        <v>0</v>
      </c>
      <c r="AI59" s="33">
        <f t="shared" si="159"/>
        <v>0</v>
      </c>
      <c r="AJ59" s="33">
        <f t="shared" si="159"/>
        <v>0</v>
      </c>
      <c r="AK59" s="33">
        <f t="shared" si="159"/>
        <v>0</v>
      </c>
      <c r="AL59" s="33">
        <f t="shared" si="159"/>
        <v>0</v>
      </c>
      <c r="AM59" s="33">
        <f t="shared" si="159"/>
        <v>0</v>
      </c>
      <c r="AN59" s="33">
        <f t="shared" si="159"/>
        <v>0</v>
      </c>
      <c r="AO59" s="33">
        <f t="shared" si="159"/>
        <v>0</v>
      </c>
      <c r="AP59" s="33">
        <f t="shared" si="159"/>
        <v>0</v>
      </c>
      <c r="AQ59" s="33">
        <f t="shared" si="159"/>
        <v>0</v>
      </c>
      <c r="AR59" s="33">
        <f t="shared" si="159"/>
        <v>0</v>
      </c>
      <c r="AS59" s="33">
        <f t="shared" si="159"/>
        <v>0</v>
      </c>
      <c r="AT59" s="33">
        <f t="shared" si="159"/>
        <v>0</v>
      </c>
      <c r="AU59" s="247">
        <f t="shared" si="159"/>
        <v>0</v>
      </c>
      <c r="AV59" s="33">
        <f t="shared" si="159"/>
        <v>0</v>
      </c>
      <c r="AW59" s="33">
        <f t="shared" si="159"/>
        <v>0</v>
      </c>
      <c r="AX59" s="33">
        <f t="shared" si="159"/>
        <v>0</v>
      </c>
      <c r="AY59" s="33">
        <f t="shared" si="159"/>
        <v>0</v>
      </c>
      <c r="AZ59" s="33">
        <f t="shared" si="159"/>
        <v>0</v>
      </c>
      <c r="BA59" s="33">
        <f t="shared" si="159"/>
        <v>0</v>
      </c>
      <c r="BB59" s="33">
        <f t="shared" ref="BB59:CG59" si="160">-IF(BB22=$D$12,$E$12,0)</f>
        <v>0</v>
      </c>
      <c r="BC59" s="33">
        <f t="shared" si="160"/>
        <v>0</v>
      </c>
      <c r="BD59" s="33">
        <f t="shared" si="160"/>
        <v>0</v>
      </c>
      <c r="BE59" s="33">
        <f t="shared" si="160"/>
        <v>0</v>
      </c>
      <c r="BF59" s="33">
        <f t="shared" si="160"/>
        <v>0</v>
      </c>
      <c r="BG59" s="33">
        <f t="shared" si="160"/>
        <v>0</v>
      </c>
      <c r="BH59" s="247">
        <f t="shared" si="160"/>
        <v>0</v>
      </c>
      <c r="BI59" s="33">
        <f t="shared" si="160"/>
        <v>0</v>
      </c>
      <c r="BJ59" s="33">
        <f t="shared" si="160"/>
        <v>0</v>
      </c>
      <c r="BK59" s="33">
        <f t="shared" si="160"/>
        <v>0</v>
      </c>
      <c r="BL59" s="33">
        <f t="shared" si="160"/>
        <v>0</v>
      </c>
      <c r="BM59" s="33">
        <f t="shared" si="160"/>
        <v>0</v>
      </c>
      <c r="BN59" s="33">
        <f t="shared" si="160"/>
        <v>0</v>
      </c>
      <c r="BO59" s="33">
        <f t="shared" si="160"/>
        <v>0</v>
      </c>
      <c r="BP59" s="33">
        <f t="shared" si="160"/>
        <v>0</v>
      </c>
      <c r="BQ59" s="33">
        <f t="shared" si="160"/>
        <v>0</v>
      </c>
      <c r="BR59" s="33">
        <f t="shared" si="160"/>
        <v>0</v>
      </c>
      <c r="BS59" s="33">
        <f t="shared" si="160"/>
        <v>0</v>
      </c>
      <c r="BT59" s="33">
        <f t="shared" si="160"/>
        <v>0</v>
      </c>
      <c r="BU59" s="247">
        <f t="shared" si="160"/>
        <v>0</v>
      </c>
      <c r="BV59" s="33">
        <f t="shared" si="160"/>
        <v>0</v>
      </c>
      <c r="BW59" s="33">
        <f t="shared" si="160"/>
        <v>0</v>
      </c>
      <c r="BX59" s="33">
        <f t="shared" si="160"/>
        <v>0</v>
      </c>
      <c r="BY59" s="33">
        <f t="shared" si="160"/>
        <v>0</v>
      </c>
      <c r="BZ59" s="33">
        <f t="shared" si="160"/>
        <v>0</v>
      </c>
      <c r="CA59" s="33">
        <f t="shared" si="160"/>
        <v>0</v>
      </c>
      <c r="CB59" s="33">
        <f t="shared" si="160"/>
        <v>0</v>
      </c>
      <c r="CC59" s="33">
        <f t="shared" si="160"/>
        <v>0</v>
      </c>
      <c r="CD59" s="33">
        <f t="shared" si="160"/>
        <v>0</v>
      </c>
      <c r="CE59" s="33">
        <f t="shared" si="160"/>
        <v>0</v>
      </c>
      <c r="CF59" s="33">
        <f t="shared" si="160"/>
        <v>0</v>
      </c>
      <c r="CG59" s="33">
        <f t="shared" si="160"/>
        <v>0</v>
      </c>
      <c r="CH59" s="247"/>
    </row>
    <row r="60" spans="1:86" ht="22.5" customHeight="1" x14ac:dyDescent="0.25">
      <c r="B60" s="317"/>
      <c r="D60" s="152" t="s">
        <v>47</v>
      </c>
      <c r="E60" s="161">
        <f>+SUMIFS($G60:$CH60,$G$23:$CH$23,"&lt;="&amp;$E$13)</f>
        <v>-550000</v>
      </c>
      <c r="F60" s="185"/>
      <c r="G60" s="33">
        <f>+G59*$H$12</f>
        <v>-550000</v>
      </c>
      <c r="H60" s="33"/>
      <c r="I60" s="33">
        <f t="shared" ref="I60:T60" si="161">+I59*$H$12</f>
        <v>0</v>
      </c>
      <c r="J60" s="33">
        <f t="shared" si="161"/>
        <v>0</v>
      </c>
      <c r="K60" s="33">
        <f t="shared" si="161"/>
        <v>0</v>
      </c>
      <c r="L60" s="33">
        <f t="shared" si="161"/>
        <v>0</v>
      </c>
      <c r="M60" s="33">
        <f t="shared" si="161"/>
        <v>0</v>
      </c>
      <c r="N60" s="33">
        <f t="shared" si="161"/>
        <v>0</v>
      </c>
      <c r="O60" s="33">
        <f t="shared" si="161"/>
        <v>0</v>
      </c>
      <c r="P60" s="33">
        <f t="shared" si="161"/>
        <v>0</v>
      </c>
      <c r="Q60" s="33">
        <f t="shared" si="161"/>
        <v>0</v>
      </c>
      <c r="R60" s="33">
        <f t="shared" si="161"/>
        <v>0</v>
      </c>
      <c r="S60" s="33">
        <f t="shared" si="161"/>
        <v>0</v>
      </c>
      <c r="T60" s="33">
        <f t="shared" si="161"/>
        <v>0</v>
      </c>
      <c r="U60" s="247">
        <f t="shared" si="158"/>
        <v>0</v>
      </c>
      <c r="V60" s="33">
        <f t="shared" ref="V60:BA60" si="162">+V59*$H$12</f>
        <v>0</v>
      </c>
      <c r="W60" s="33">
        <f t="shared" si="162"/>
        <v>0</v>
      </c>
      <c r="X60" s="33">
        <f t="shared" si="162"/>
        <v>0</v>
      </c>
      <c r="Y60" s="33">
        <f t="shared" si="162"/>
        <v>0</v>
      </c>
      <c r="Z60" s="33">
        <f t="shared" si="162"/>
        <v>0</v>
      </c>
      <c r="AA60" s="33">
        <f t="shared" si="162"/>
        <v>0</v>
      </c>
      <c r="AB60" s="33">
        <f t="shared" si="162"/>
        <v>0</v>
      </c>
      <c r="AC60" s="33">
        <f t="shared" si="162"/>
        <v>0</v>
      </c>
      <c r="AD60" s="33">
        <f t="shared" si="162"/>
        <v>0</v>
      </c>
      <c r="AE60" s="33">
        <f t="shared" si="162"/>
        <v>0</v>
      </c>
      <c r="AF60" s="33">
        <f t="shared" si="162"/>
        <v>0</v>
      </c>
      <c r="AG60" s="33">
        <f t="shared" si="162"/>
        <v>0</v>
      </c>
      <c r="AH60" s="247">
        <f t="shared" si="162"/>
        <v>0</v>
      </c>
      <c r="AI60" s="33">
        <f t="shared" si="162"/>
        <v>0</v>
      </c>
      <c r="AJ60" s="33">
        <f t="shared" si="162"/>
        <v>0</v>
      </c>
      <c r="AK60" s="33">
        <f t="shared" si="162"/>
        <v>0</v>
      </c>
      <c r="AL60" s="33">
        <f t="shared" si="162"/>
        <v>0</v>
      </c>
      <c r="AM60" s="33">
        <f t="shared" si="162"/>
        <v>0</v>
      </c>
      <c r="AN60" s="33">
        <f t="shared" si="162"/>
        <v>0</v>
      </c>
      <c r="AO60" s="33">
        <f t="shared" si="162"/>
        <v>0</v>
      </c>
      <c r="AP60" s="33">
        <f t="shared" si="162"/>
        <v>0</v>
      </c>
      <c r="AQ60" s="33">
        <f t="shared" si="162"/>
        <v>0</v>
      </c>
      <c r="AR60" s="33">
        <f t="shared" si="162"/>
        <v>0</v>
      </c>
      <c r="AS60" s="33">
        <f t="shared" si="162"/>
        <v>0</v>
      </c>
      <c r="AT60" s="33">
        <f t="shared" si="162"/>
        <v>0</v>
      </c>
      <c r="AU60" s="247">
        <f t="shared" si="162"/>
        <v>0</v>
      </c>
      <c r="AV60" s="33">
        <f t="shared" si="162"/>
        <v>0</v>
      </c>
      <c r="AW60" s="33">
        <f t="shared" si="162"/>
        <v>0</v>
      </c>
      <c r="AX60" s="33">
        <f t="shared" si="162"/>
        <v>0</v>
      </c>
      <c r="AY60" s="33">
        <f t="shared" si="162"/>
        <v>0</v>
      </c>
      <c r="AZ60" s="33">
        <f t="shared" si="162"/>
        <v>0</v>
      </c>
      <c r="BA60" s="33">
        <f t="shared" si="162"/>
        <v>0</v>
      </c>
      <c r="BB60" s="33">
        <f t="shared" ref="BB60:CG60" si="163">+BB59*$H$12</f>
        <v>0</v>
      </c>
      <c r="BC60" s="33">
        <f t="shared" si="163"/>
        <v>0</v>
      </c>
      <c r="BD60" s="33">
        <f t="shared" si="163"/>
        <v>0</v>
      </c>
      <c r="BE60" s="33">
        <f t="shared" si="163"/>
        <v>0</v>
      </c>
      <c r="BF60" s="33">
        <f t="shared" si="163"/>
        <v>0</v>
      </c>
      <c r="BG60" s="33">
        <f t="shared" si="163"/>
        <v>0</v>
      </c>
      <c r="BH60" s="247">
        <f t="shared" si="163"/>
        <v>0</v>
      </c>
      <c r="BI60" s="33">
        <f t="shared" si="163"/>
        <v>0</v>
      </c>
      <c r="BJ60" s="33">
        <f t="shared" si="163"/>
        <v>0</v>
      </c>
      <c r="BK60" s="33">
        <f t="shared" si="163"/>
        <v>0</v>
      </c>
      <c r="BL60" s="33">
        <f t="shared" si="163"/>
        <v>0</v>
      </c>
      <c r="BM60" s="33">
        <f t="shared" si="163"/>
        <v>0</v>
      </c>
      <c r="BN60" s="33">
        <f t="shared" si="163"/>
        <v>0</v>
      </c>
      <c r="BO60" s="33">
        <f t="shared" si="163"/>
        <v>0</v>
      </c>
      <c r="BP60" s="33">
        <f t="shared" si="163"/>
        <v>0</v>
      </c>
      <c r="BQ60" s="33">
        <f t="shared" si="163"/>
        <v>0</v>
      </c>
      <c r="BR60" s="33">
        <f t="shared" si="163"/>
        <v>0</v>
      </c>
      <c r="BS60" s="33">
        <f t="shared" si="163"/>
        <v>0</v>
      </c>
      <c r="BT60" s="33">
        <f t="shared" si="163"/>
        <v>0</v>
      </c>
      <c r="BU60" s="247">
        <f t="shared" si="163"/>
        <v>0</v>
      </c>
      <c r="BV60" s="33">
        <f t="shared" si="163"/>
        <v>0</v>
      </c>
      <c r="BW60" s="33">
        <f t="shared" si="163"/>
        <v>0</v>
      </c>
      <c r="BX60" s="33">
        <f t="shared" si="163"/>
        <v>0</v>
      </c>
      <c r="BY60" s="33">
        <f t="shared" si="163"/>
        <v>0</v>
      </c>
      <c r="BZ60" s="33">
        <f t="shared" si="163"/>
        <v>0</v>
      </c>
      <c r="CA60" s="33">
        <f t="shared" si="163"/>
        <v>0</v>
      </c>
      <c r="CB60" s="33">
        <f t="shared" si="163"/>
        <v>0</v>
      </c>
      <c r="CC60" s="33">
        <f t="shared" si="163"/>
        <v>0</v>
      </c>
      <c r="CD60" s="33">
        <f t="shared" si="163"/>
        <v>0</v>
      </c>
      <c r="CE60" s="33">
        <f t="shared" si="163"/>
        <v>0</v>
      </c>
      <c r="CF60" s="33">
        <f t="shared" si="163"/>
        <v>0</v>
      </c>
      <c r="CG60" s="33">
        <f t="shared" si="163"/>
        <v>0</v>
      </c>
      <c r="CH60" s="247"/>
    </row>
    <row r="61" spans="1:86" ht="23.25" customHeight="1" x14ac:dyDescent="0.25">
      <c r="B61" s="317"/>
      <c r="D61" s="223" t="s">
        <v>34</v>
      </c>
      <c r="E61" s="161">
        <f ca="1">+SUMIFS($G61:$CH61,$G$23:$CH$23,"&lt;="&amp;$E$13)</f>
        <v>-1267906.5639085136</v>
      </c>
      <c r="F61" s="185"/>
      <c r="G61" s="33">
        <f ca="1">-G62*$H$13</f>
        <v>0</v>
      </c>
      <c r="H61" s="33"/>
      <c r="I61" s="33">
        <f t="shared" ref="I61:T61" ca="1" si="164">-I62*$H$13</f>
        <v>0</v>
      </c>
      <c r="J61" s="33">
        <f t="shared" ca="1" si="164"/>
        <v>0</v>
      </c>
      <c r="K61" s="33">
        <f t="shared" ca="1" si="164"/>
        <v>0</v>
      </c>
      <c r="L61" s="33">
        <f t="shared" ca="1" si="164"/>
        <v>0</v>
      </c>
      <c r="M61" s="33">
        <f t="shared" ca="1" si="164"/>
        <v>0</v>
      </c>
      <c r="N61" s="33">
        <f t="shared" ca="1" si="164"/>
        <v>0</v>
      </c>
      <c r="O61" s="33">
        <f t="shared" ca="1" si="164"/>
        <v>0</v>
      </c>
      <c r="P61" s="33">
        <f t="shared" ca="1" si="164"/>
        <v>0</v>
      </c>
      <c r="Q61" s="33">
        <f t="shared" ca="1" si="164"/>
        <v>0</v>
      </c>
      <c r="R61" s="33">
        <f t="shared" ca="1" si="164"/>
        <v>0</v>
      </c>
      <c r="S61" s="33">
        <f t="shared" ca="1" si="164"/>
        <v>0</v>
      </c>
      <c r="T61" s="33">
        <f t="shared" ca="1" si="164"/>
        <v>0</v>
      </c>
      <c r="U61" s="247">
        <f t="shared" ca="1" si="158"/>
        <v>0</v>
      </c>
      <c r="V61" s="33">
        <f t="shared" ref="V61:AT61" ca="1" si="165">-V62*$H$13</f>
        <v>0</v>
      </c>
      <c r="W61" s="33">
        <f t="shared" ca="1" si="165"/>
        <v>0</v>
      </c>
      <c r="X61" s="33">
        <f t="shared" ca="1" si="165"/>
        <v>0</v>
      </c>
      <c r="Y61" s="33">
        <f t="shared" ca="1" si="165"/>
        <v>0</v>
      </c>
      <c r="Z61" s="33">
        <f t="shared" ca="1" si="165"/>
        <v>0</v>
      </c>
      <c r="AA61" s="33">
        <f t="shared" ca="1" si="165"/>
        <v>0</v>
      </c>
      <c r="AB61" s="33">
        <f t="shared" ca="1" si="165"/>
        <v>0</v>
      </c>
      <c r="AC61" s="33">
        <f t="shared" ca="1" si="165"/>
        <v>0</v>
      </c>
      <c r="AD61" s="33">
        <f t="shared" ca="1" si="165"/>
        <v>0</v>
      </c>
      <c r="AE61" s="33">
        <f t="shared" ca="1" si="165"/>
        <v>0</v>
      </c>
      <c r="AF61" s="33">
        <f t="shared" ca="1" si="165"/>
        <v>0</v>
      </c>
      <c r="AG61" s="33">
        <f t="shared" ca="1" si="165"/>
        <v>0</v>
      </c>
      <c r="AH61" s="247">
        <f t="shared" ca="1" si="165"/>
        <v>0</v>
      </c>
      <c r="AI61" s="33">
        <f t="shared" ca="1" si="165"/>
        <v>0</v>
      </c>
      <c r="AJ61" s="33">
        <f t="shared" ca="1" si="165"/>
        <v>0</v>
      </c>
      <c r="AK61" s="33">
        <f t="shared" ca="1" si="165"/>
        <v>0</v>
      </c>
      <c r="AL61" s="33">
        <f t="shared" ca="1" si="165"/>
        <v>0</v>
      </c>
      <c r="AM61" s="33">
        <f t="shared" ca="1" si="165"/>
        <v>0</v>
      </c>
      <c r="AN61" s="33">
        <f t="shared" ca="1" si="165"/>
        <v>0</v>
      </c>
      <c r="AO61" s="33">
        <f t="shared" ca="1" si="165"/>
        <v>0</v>
      </c>
      <c r="AP61" s="33">
        <f t="shared" ca="1" si="165"/>
        <v>0</v>
      </c>
      <c r="AQ61" s="33">
        <f t="shared" ca="1" si="165"/>
        <v>0</v>
      </c>
      <c r="AR61" s="33">
        <f t="shared" ca="1" si="165"/>
        <v>0</v>
      </c>
      <c r="AS61" s="33">
        <f t="shared" ca="1" si="165"/>
        <v>0</v>
      </c>
      <c r="AT61" s="33">
        <f t="shared" ca="1" si="165"/>
        <v>0</v>
      </c>
      <c r="AU61" s="247">
        <f>+AU59*$H$13</f>
        <v>0</v>
      </c>
      <c r="AV61" s="33">
        <f t="shared" ref="AV61:BG61" ca="1" si="166">-AV62*$H$13</f>
        <v>0</v>
      </c>
      <c r="AW61" s="33">
        <f t="shared" ca="1" si="166"/>
        <v>0</v>
      </c>
      <c r="AX61" s="33">
        <f t="shared" ca="1" si="166"/>
        <v>0</v>
      </c>
      <c r="AY61" s="33">
        <f t="shared" ca="1" si="166"/>
        <v>0</v>
      </c>
      <c r="AZ61" s="33">
        <f t="shared" ca="1" si="166"/>
        <v>0</v>
      </c>
      <c r="BA61" s="33">
        <f t="shared" ca="1" si="166"/>
        <v>0</v>
      </c>
      <c r="BB61" s="33">
        <f t="shared" ca="1" si="166"/>
        <v>0</v>
      </c>
      <c r="BC61" s="33">
        <f t="shared" ca="1" si="166"/>
        <v>0</v>
      </c>
      <c r="BD61" s="33">
        <f t="shared" ca="1" si="166"/>
        <v>0</v>
      </c>
      <c r="BE61" s="33">
        <f t="shared" ca="1" si="166"/>
        <v>0</v>
      </c>
      <c r="BF61" s="33">
        <f t="shared" ca="1" si="166"/>
        <v>0</v>
      </c>
      <c r="BG61" s="33">
        <f t="shared" ca="1" si="166"/>
        <v>0</v>
      </c>
      <c r="BH61" s="247">
        <f>+BH59*$H$13</f>
        <v>0</v>
      </c>
      <c r="BI61" s="33">
        <f t="shared" ref="BI61:BT61" ca="1" si="167">-BI62*$H$13</f>
        <v>0</v>
      </c>
      <c r="BJ61" s="33">
        <f t="shared" ca="1" si="167"/>
        <v>0</v>
      </c>
      <c r="BK61" s="33">
        <f t="shared" ca="1" si="167"/>
        <v>0</v>
      </c>
      <c r="BL61" s="33">
        <f t="shared" ca="1" si="167"/>
        <v>0</v>
      </c>
      <c r="BM61" s="33">
        <f t="shared" ca="1" si="167"/>
        <v>0</v>
      </c>
      <c r="BN61" s="33">
        <f t="shared" ca="1" si="167"/>
        <v>0</v>
      </c>
      <c r="BO61" s="33">
        <f t="shared" ca="1" si="167"/>
        <v>0</v>
      </c>
      <c r="BP61" s="33">
        <f t="shared" ca="1" si="167"/>
        <v>0</v>
      </c>
      <c r="BQ61" s="33">
        <f t="shared" ca="1" si="167"/>
        <v>0</v>
      </c>
      <c r="BR61" s="33">
        <f t="shared" ca="1" si="167"/>
        <v>0</v>
      </c>
      <c r="BS61" s="33">
        <f t="shared" ca="1" si="167"/>
        <v>0</v>
      </c>
      <c r="BT61" s="33">
        <f t="shared" ca="1" si="167"/>
        <v>-1267906.5639085136</v>
      </c>
      <c r="BU61" s="247">
        <f>+BU59*$H$13</f>
        <v>0</v>
      </c>
      <c r="BV61" s="33">
        <f t="shared" ref="BV61:CG61" ca="1" si="168">-BV62*$H$13</f>
        <v>0</v>
      </c>
      <c r="BW61" s="33">
        <f t="shared" ca="1" si="168"/>
        <v>0</v>
      </c>
      <c r="BX61" s="33">
        <f t="shared" ca="1" si="168"/>
        <v>0</v>
      </c>
      <c r="BY61" s="33">
        <f t="shared" ca="1" si="168"/>
        <v>0</v>
      </c>
      <c r="BZ61" s="33">
        <f t="shared" ca="1" si="168"/>
        <v>0</v>
      </c>
      <c r="CA61" s="33">
        <f t="shared" ca="1" si="168"/>
        <v>0</v>
      </c>
      <c r="CB61" s="33">
        <f t="shared" ca="1" si="168"/>
        <v>0</v>
      </c>
      <c r="CC61" s="33">
        <f t="shared" ca="1" si="168"/>
        <v>0</v>
      </c>
      <c r="CD61" s="33">
        <f t="shared" ca="1" si="168"/>
        <v>0</v>
      </c>
      <c r="CE61" s="33">
        <f t="shared" ca="1" si="168"/>
        <v>0</v>
      </c>
      <c r="CF61" s="33">
        <f t="shared" ca="1" si="168"/>
        <v>0</v>
      </c>
      <c r="CG61" s="33">
        <f t="shared" ca="1" si="168"/>
        <v>0</v>
      </c>
      <c r="CH61" s="247"/>
    </row>
    <row r="62" spans="1:86" x14ac:dyDescent="0.25">
      <c r="B62" s="317"/>
      <c r="D62" s="152" t="s">
        <v>33</v>
      </c>
      <c r="E62" s="161">
        <f ca="1">+SUMIFS($G62:$CH62,$G$23:$CH$23,"&lt;="&amp;$E$13)</f>
        <v>63395328.195425682</v>
      </c>
      <c r="F62" s="185"/>
      <c r="G62" s="5">
        <f ca="1">IF(G23=EOMONTH($E$13,0),SUM(OFFSET(H54,0,1):OFFSET(H54,0,12)),0)/$E$15</f>
        <v>0</v>
      </c>
      <c r="H62" s="5"/>
      <c r="I62" s="5">
        <f ca="1">IF(I23=EOMONTH($E$13,0),SUM(OFFSET(J54,0,1):OFFSET(J54,0,12)),0)/$E$15</f>
        <v>0</v>
      </c>
      <c r="J62" s="5">
        <f ca="1">IF(J23=EOMONTH($E$13,0),SUM(OFFSET(K54,0,1):OFFSET(K54,0,12)),0)/$E$15</f>
        <v>0</v>
      </c>
      <c r="K62" s="5">
        <f ca="1">IF(K23=EOMONTH($E$13,0),SUM(OFFSET(L54,0,1):OFFSET(L54,0,12)),0)/$E$15</f>
        <v>0</v>
      </c>
      <c r="L62" s="5">
        <f ca="1">IF(L23=EOMONTH($E$13,0),SUM(OFFSET(M54,0,1):OFFSET(M54,0,12)),0)/$E$15</f>
        <v>0</v>
      </c>
      <c r="M62" s="5">
        <f ca="1">IF(M23=EOMONTH($E$13,0),SUM(OFFSET(N54,0,1):OFFSET(N54,0,12)),0)/$E$15</f>
        <v>0</v>
      </c>
      <c r="N62" s="5">
        <f ca="1">IF(N23=EOMONTH($E$13,0),SUM(OFFSET(O54,0,1):OFFSET(O54,0,12)),0)/$E$15</f>
        <v>0</v>
      </c>
      <c r="O62" s="5">
        <f ca="1">IF(O23=EOMONTH($E$13,0),SUM(OFFSET(P54,0,1):OFFSET(P54,0,12)),0)/$E$15</f>
        <v>0</v>
      </c>
      <c r="P62" s="5">
        <f ca="1">IF(P23=EOMONTH($E$13,0),SUM(OFFSET(Q54,0,1):OFFSET(Q54,0,12)),0)/$E$15</f>
        <v>0</v>
      </c>
      <c r="Q62" s="5">
        <f ca="1">IF(Q23=EOMONTH($E$13,0),SUM(OFFSET(R54,0,1):OFFSET(R54,0,12)),0)/$E$15</f>
        <v>0</v>
      </c>
      <c r="R62" s="5">
        <f ca="1">IF(R23=EOMONTH($E$13,0),SUM(OFFSET(S54,0,1):OFFSET(S54,0,12)),0)/$E$15</f>
        <v>0</v>
      </c>
      <c r="S62" s="5">
        <f ca="1">IF(S23=EOMONTH($E$13,0),SUM(OFFSET(T54,0,1):OFFSET(T54,0,12)),0)/$E$15</f>
        <v>0</v>
      </c>
      <c r="T62" s="5">
        <f ca="1">IF(T23=EOMONTH($E$13,0),SUM(OFFSET(U54,0,1):OFFSET(U54,0,12)),0)/$E$15</f>
        <v>0</v>
      </c>
      <c r="U62" s="248">
        <f t="shared" ca="1" si="158"/>
        <v>0</v>
      </c>
      <c r="V62" s="5">
        <f ca="1">IF(V23=EOMONTH($E$13,0),SUM(OFFSET(W54,0,1):OFFSET(W54,0,12)),0)/$E$15</f>
        <v>0</v>
      </c>
      <c r="W62" s="5">
        <f ca="1">IF(W23=EOMONTH($E$13,0),SUM(OFFSET(X54,0,1):OFFSET(X54,0,12)),0)/$E$15</f>
        <v>0</v>
      </c>
      <c r="X62" s="5">
        <f ca="1">IF(X23=EOMONTH($E$13,0),SUM(OFFSET(Y54,0,1):OFFSET(Y54,0,12)),0)/$E$15</f>
        <v>0</v>
      </c>
      <c r="Y62" s="5">
        <f ca="1">IF(Y23=EOMONTH($E$13,0),SUM(OFFSET(Z54,0,1):OFFSET(Z54,0,12)),0)/$E$15</f>
        <v>0</v>
      </c>
      <c r="Z62" s="5">
        <f ca="1">IF(Z23=EOMONTH($E$13,0),SUM(OFFSET(AA54,0,1):OFFSET(AA54,0,12)),0)/$E$15</f>
        <v>0</v>
      </c>
      <c r="AA62" s="5">
        <f ca="1">IF(AA23=EOMONTH($E$13,0),SUM(OFFSET(AB54,0,1):OFFSET(AB54,0,12)),0)/$E$15</f>
        <v>0</v>
      </c>
      <c r="AB62" s="5">
        <f ca="1">IF(AB23=EOMONTH($E$13,0),SUM(OFFSET(AC54,0,1):OFFSET(AC54,0,12)),0)/$E$15</f>
        <v>0</v>
      </c>
      <c r="AC62" s="5">
        <f ca="1">IF(AC23=EOMONTH($E$13,0),SUM(OFFSET(AD54,0,1):OFFSET(AD54,0,12)),0)/$E$15</f>
        <v>0</v>
      </c>
      <c r="AD62" s="5">
        <f ca="1">IF(AD23=EOMONTH($E$13,0),SUM(OFFSET(AE54,0,1):OFFSET(AE54,0,12)),0)/$E$15</f>
        <v>0</v>
      </c>
      <c r="AE62" s="5">
        <f ca="1">IF(AE23=EOMONTH($E$13,0),SUM(OFFSET(AF54,0,1):OFFSET(AF54,0,12)),0)/$E$15</f>
        <v>0</v>
      </c>
      <c r="AF62" s="5">
        <f ca="1">IF(AF23=EOMONTH($E$13,0),SUM(OFFSET(AG54,0,1):OFFSET(AG54,0,12)),0)/$E$15</f>
        <v>0</v>
      </c>
      <c r="AG62" s="5">
        <f ca="1">IF(AG23=EOMONTH($E$13,0),SUM(OFFSET(AH54,0,1):OFFSET(AH54,0,12)),0)/$E$15</f>
        <v>0</v>
      </c>
      <c r="AH62" s="248">
        <f ca="1">IF(AH23=EOMONTH($E$13,0),SUM(OFFSET(AI54,0,1):OFFSET(AI54,0,12)),0)/$E$15</f>
        <v>0</v>
      </c>
      <c r="AI62" s="5">
        <f ca="1">IF(AI23=EOMONTH($E$13,0),SUM(OFFSET(AJ54,0,1):OFFSET(AJ54,0,12)),0)/$E$15</f>
        <v>0</v>
      </c>
      <c r="AJ62" s="5">
        <f ca="1">IF(AJ23=EOMONTH($E$13,0),SUM(OFFSET(AK54,0,1):OFFSET(AK54,0,12)),0)/$E$15</f>
        <v>0</v>
      </c>
      <c r="AK62" s="5">
        <f ca="1">IF(AK23=EOMONTH($E$13,0),SUM(OFFSET(AL54,0,1):OFFSET(AL54,0,12)),0)/$E$15</f>
        <v>0</v>
      </c>
      <c r="AL62" s="5">
        <f ca="1">IF(AL23=EOMONTH($E$13,0),SUM(OFFSET(AM54,0,1):OFFSET(AM54,0,12)),0)/$E$15</f>
        <v>0</v>
      </c>
      <c r="AM62" s="5">
        <f ca="1">IF(AM23=EOMONTH($E$13,0),SUM(OFFSET(AN54,0,1):OFFSET(AN54,0,12)),0)/$E$15</f>
        <v>0</v>
      </c>
      <c r="AN62" s="5">
        <f ca="1">IF(AN23=EOMONTH($E$13,0),SUM(OFFSET(AO54,0,1):OFFSET(AO54,0,12)),0)/$E$15</f>
        <v>0</v>
      </c>
      <c r="AO62" s="5">
        <f ca="1">IF(AO23=EOMONTH($E$13,0),SUM(OFFSET(AP54,0,1):OFFSET(AP54,0,12)),0)/$E$15</f>
        <v>0</v>
      </c>
      <c r="AP62" s="5">
        <f ca="1">IF(AP23=EOMONTH($E$13,0),SUM(OFFSET(AQ54,0,1):OFFSET(AQ54,0,12)),0)/$E$15</f>
        <v>0</v>
      </c>
      <c r="AQ62" s="5">
        <f ca="1">IF(AQ23=EOMONTH($E$13,0),SUM(OFFSET(AR54,0,1):OFFSET(AR54,0,12)),0)/$E$15</f>
        <v>0</v>
      </c>
      <c r="AR62" s="5">
        <f ca="1">IF(AR23=EOMONTH($E$13,0),SUM(OFFSET(AS54,0,1):OFFSET(AS54,0,12)),0)/$E$15</f>
        <v>0</v>
      </c>
      <c r="AS62" s="5">
        <f ca="1">IF(AS23=EOMONTH($E$13,0),SUM(OFFSET(AT54,0,1):OFFSET(AT54,0,12)),0)/$E$15</f>
        <v>0</v>
      </c>
      <c r="AT62" s="5">
        <f ca="1">IF(AT23=EOMONTH($E$13,0),SUM(OFFSET(AU54,0,1):OFFSET(AU54,0,12)),0)/$E$15</f>
        <v>0</v>
      </c>
      <c r="AU62" s="248">
        <f ca="1">IF(AU23=EOMONTH($E$13,0),SUM(OFFSET(AV54,0,1):OFFSET(AV54,0,12)),0)/$E$15</f>
        <v>0</v>
      </c>
      <c r="AV62" s="5">
        <f ca="1">IF(AV23=EOMONTH($E$13,0),SUM(OFFSET(AW54,0,1):OFFSET(AW54,0,12)),0)/$E$15</f>
        <v>0</v>
      </c>
      <c r="AW62" s="5">
        <f ca="1">IF(AW23=EOMONTH($E$13,0),SUM(OFFSET(AX54,0,1):OFFSET(AX54,0,12)),0)/$E$15</f>
        <v>0</v>
      </c>
      <c r="AX62" s="5">
        <f ca="1">IF(AX23=EOMONTH($E$13,0),SUM(OFFSET(AY54,0,1):OFFSET(AY54,0,12)),0)/$E$15</f>
        <v>0</v>
      </c>
      <c r="AY62" s="5">
        <f ca="1">IF(AY23=EOMONTH($E$13,0),SUM(OFFSET(AZ54,0,1):OFFSET(AZ54,0,12)),0)/$E$15</f>
        <v>0</v>
      </c>
      <c r="AZ62" s="5">
        <f ca="1">IF(AZ23=EOMONTH($E$13,0),SUM(OFFSET(BA54,0,1):OFFSET(BA54,0,12)),0)/$E$15</f>
        <v>0</v>
      </c>
      <c r="BA62" s="5">
        <f ca="1">IF(BA23=EOMONTH($E$13,0),SUM(OFFSET(BB54,0,1):OFFSET(BB54,0,12)),0)/$E$15</f>
        <v>0</v>
      </c>
      <c r="BB62" s="5">
        <f ca="1">IF(BB23=EOMONTH($E$13,0),SUM(OFFSET(BC54,0,1):OFFSET(BC54,0,12)),0)/$E$15</f>
        <v>0</v>
      </c>
      <c r="BC62" s="5">
        <f ca="1">IF(BC23=EOMONTH($E$13,0),SUM(OFFSET(BD54,0,1):OFFSET(BD54,0,12)),0)/$E$15</f>
        <v>0</v>
      </c>
      <c r="BD62" s="5">
        <f ca="1">IF(BD23=EOMONTH($E$13,0),SUM(OFFSET(BE54,0,1):OFFSET(BE54,0,12)),0)/$E$15</f>
        <v>0</v>
      </c>
      <c r="BE62" s="5">
        <f ca="1">IF(BE23=EOMONTH($E$13,0),SUM(OFFSET(BF54,0,1):OFFSET(BF54,0,12)),0)/$E$15</f>
        <v>0</v>
      </c>
      <c r="BF62" s="5">
        <f ca="1">IF(BF23=EOMONTH($E$13,0),SUM(OFFSET(BG54,0,1):OFFSET(BG54,0,12)),0)/$E$15</f>
        <v>0</v>
      </c>
      <c r="BG62" s="5">
        <f ca="1">IF(BG23=EOMONTH($E$13,0),SUM(OFFSET(BH54,0,1):OFFSET(BH54,0,12)),0)/$E$15</f>
        <v>0</v>
      </c>
      <c r="BH62" s="248">
        <f ca="1">IF(BH23=EOMONTH($E$13,0),SUM(OFFSET(BI54,0,1):OFFSET(BI54,0,12)),0)/$E$15</f>
        <v>0</v>
      </c>
      <c r="BI62" s="5">
        <f ca="1">IF(BI23=EOMONTH($E$13,0),SUM(OFFSET(BJ54,0,1):OFFSET(BJ54,0,12)),0)/$E$15</f>
        <v>0</v>
      </c>
      <c r="BJ62" s="5">
        <f ca="1">IF(BJ23=EOMONTH($E$13,0),SUM(OFFSET(BK54,0,1):OFFSET(BK54,0,12)),0)/$E$15</f>
        <v>0</v>
      </c>
      <c r="BK62" s="5">
        <f ca="1">IF(BK23=EOMONTH($E$13,0),SUM(OFFSET(BL54,0,1):OFFSET(BL54,0,12)),0)/$E$15</f>
        <v>0</v>
      </c>
      <c r="BL62" s="5">
        <f ca="1">IF(BL23=EOMONTH($E$13,0),SUM(OFFSET(BM54,0,1):OFFSET(BM54,0,12)),0)/$E$15</f>
        <v>0</v>
      </c>
      <c r="BM62" s="5">
        <f ca="1">IF(BM23=EOMONTH($E$13,0),SUM(OFFSET(BN54,0,1):OFFSET(BN54,0,12)),0)/$E$15</f>
        <v>0</v>
      </c>
      <c r="BN62" s="5">
        <f ca="1">IF(BN23=EOMONTH($E$13,0),SUM(OFFSET(BO54,0,1):OFFSET(BO54,0,12)),0)/$E$15</f>
        <v>0</v>
      </c>
      <c r="BO62" s="5">
        <f ca="1">IF(BO23=EOMONTH($E$13,0),SUM(OFFSET(BP54,0,1):OFFSET(BP54,0,12)),0)/$E$15</f>
        <v>0</v>
      </c>
      <c r="BP62" s="5">
        <f ca="1">IF(BP23=EOMONTH($E$13,0),SUM(OFFSET(BQ54,0,1):OFFSET(BQ54,0,12)),0)/$E$15</f>
        <v>0</v>
      </c>
      <c r="BQ62" s="5">
        <f ca="1">IF(BQ23=EOMONTH($E$13,0),SUM(OFFSET(BR54,0,1):OFFSET(BR54,0,12)),0)/$E$15</f>
        <v>0</v>
      </c>
      <c r="BR62" s="5">
        <f ca="1">IF(BR23=EOMONTH($E$13,0),SUM(OFFSET(BS54,0,1):OFFSET(BS54,0,12)),0)/$E$15</f>
        <v>0</v>
      </c>
      <c r="BS62" s="5">
        <f ca="1">IF(BS23=EOMONTH($E$13,0),SUM(OFFSET(BT54,0,1):OFFSET(BT54,0,12)),0)/$E$15</f>
        <v>0</v>
      </c>
      <c r="BT62" s="37">
        <f ca="1">IF(BT23=EOMONTH($E$13,0),SUM(OFFSET(BU54,0,1):OFFSET(BU54,0,12)),0)/$E$15</f>
        <v>63395328.195425682</v>
      </c>
      <c r="BU62" s="248">
        <f ca="1">IF(BU23=EOMONTH($E$13,0),SUM(OFFSET(BV54,0,1):OFFSET(BV54,0,12)),0)/$E$15</f>
        <v>0</v>
      </c>
      <c r="BV62" s="5">
        <f ca="1">IF(BV23=EOMONTH($E$13,0),SUM(OFFSET(BW54,0,1):OFFSET(BW54,0,12)),0)/$E$15</f>
        <v>0</v>
      </c>
      <c r="BW62" s="5">
        <f ca="1">IF(BW23=EOMONTH($E$13,0),SUM(OFFSET(BX54,0,1):OFFSET(BX54,0,12)),0)/$E$15</f>
        <v>0</v>
      </c>
      <c r="BX62" s="5">
        <f ca="1">IF(BX23=EOMONTH($E$13,0),SUM(OFFSET(BY54,0,1):OFFSET(BY54,0,12)),0)/$E$15</f>
        <v>0</v>
      </c>
      <c r="BY62" s="5">
        <f ca="1">IF(BY23=EOMONTH($E$13,0),SUM(OFFSET(BZ54,0,1):OFFSET(BZ54,0,12)),0)/$E$15</f>
        <v>0</v>
      </c>
      <c r="BZ62" s="5">
        <f ca="1">IF(BZ23=EOMONTH($E$13,0),SUM(OFFSET(CA54,0,1):OFFSET(CA54,0,12)),0)/$E$15</f>
        <v>0</v>
      </c>
      <c r="CA62" s="5">
        <f ca="1">IF(CA23=EOMONTH($E$13,0),SUM(OFFSET(CB54,0,1):OFFSET(CB54,0,12)),0)/$E$15</f>
        <v>0</v>
      </c>
      <c r="CB62" s="5">
        <f ca="1">IF(CB23=EOMONTH($E$13,0),SUM(OFFSET(CC54,0,1):OFFSET(CC54,0,12)),0)/$E$15</f>
        <v>0</v>
      </c>
      <c r="CC62" s="5">
        <f ca="1">IF(CC23=EOMONTH($E$13,0),SUM(OFFSET(CD54,0,1):OFFSET(CD54,0,12)),0)/$E$15</f>
        <v>0</v>
      </c>
      <c r="CD62" s="5">
        <f ca="1">IF(CD23=EOMONTH($E$13,0),SUM(OFFSET(CE54,0,1):OFFSET(CE54,0,12)),0)/$E$15</f>
        <v>0</v>
      </c>
      <c r="CE62" s="5">
        <f ca="1">IF(CE23=EOMONTH($E$13,0),SUM(OFFSET(CF54,0,1):OFFSET(CF54,0,12)),0)/$E$15</f>
        <v>0</v>
      </c>
      <c r="CF62" s="5">
        <f ca="1">IF(CF23=EOMONTH($E$13,0),SUM(OFFSET(CG54,0,1):OFFSET(CG54,0,12)),0)/$E$15</f>
        <v>0</v>
      </c>
      <c r="CG62" s="5">
        <f ca="1">IF(CG23=EOMONTH($E$13,0),SUM(OFFSET(CH54,0,1):OFFSET(CH54,0,12)),0)/$E$15</f>
        <v>0</v>
      </c>
      <c r="CH62" s="248">
        <f ca="1">IF(CH23=EOMONTH($E$13,0),SUM(OFFSET(#REF!,0,1):OFFSET(#REF!,0,12)),0)/$E$15</f>
        <v>0</v>
      </c>
    </row>
    <row r="63" spans="1:86" x14ac:dyDescent="0.25">
      <c r="B63" s="222"/>
      <c r="D63" s="152"/>
      <c r="E63" s="152"/>
      <c r="U63" s="239"/>
      <c r="AH63" s="239"/>
      <c r="AU63" s="239"/>
      <c r="BH63" s="239"/>
      <c r="BU63" s="239"/>
      <c r="CH63" s="239"/>
    </row>
    <row r="64" spans="1:86" ht="19.5" x14ac:dyDescent="0.3">
      <c r="B64" s="222"/>
      <c r="D64" s="155" t="s">
        <v>50</v>
      </c>
      <c r="E64" s="158">
        <f ca="1">+SUMIFS($G64:$CH64,$G$23:$CH$23,"&lt;="&amp;$E$13)</f>
        <v>46526818.921113268</v>
      </c>
      <c r="F64" s="177"/>
      <c r="G64" s="42">
        <f ca="1">+IF(G23&lt;$E$13,G54+G57+G59+G60+G61+G56+G62,0)</f>
        <v>-28050000</v>
      </c>
      <c r="H64" s="5"/>
      <c r="I64" s="5">
        <f t="shared" ref="I64:T64" ca="1" si="169">+IF(I23&lt;$E$13,I54+I57+I59+I60+I61+I56+I62,0)</f>
        <v>23717.499999999989</v>
      </c>
      <c r="J64" s="5">
        <f t="shared" ca="1" si="169"/>
        <v>32927.458333333365</v>
      </c>
      <c r="K64" s="5">
        <f t="shared" ca="1" si="169"/>
        <v>42318.249999999935</v>
      </c>
      <c r="L64" s="5">
        <f t="shared" ca="1" si="169"/>
        <v>51718.749999999935</v>
      </c>
      <c r="M64" s="5">
        <f t="shared" ca="1" si="169"/>
        <v>61136.666666666621</v>
      </c>
      <c r="N64" s="5">
        <f t="shared" ca="1" si="169"/>
        <v>70735.416666666584</v>
      </c>
      <c r="O64" s="5">
        <f t="shared" ca="1" si="169"/>
        <v>80514.999999999898</v>
      </c>
      <c r="P64" s="5">
        <f t="shared" ca="1" si="169"/>
        <v>90475.416666666555</v>
      </c>
      <c r="Q64" s="5">
        <f t="shared" ca="1" si="169"/>
        <v>100616.66666666653</v>
      </c>
      <c r="R64" s="5">
        <f t="shared" ca="1" si="169"/>
        <v>110938.74999999987</v>
      </c>
      <c r="S64" s="5">
        <f t="shared" ca="1" si="169"/>
        <v>121441.6666666665</v>
      </c>
      <c r="T64" s="5">
        <f t="shared" ca="1" si="169"/>
        <v>132125.41666666657</v>
      </c>
      <c r="U64" s="247"/>
      <c r="V64" s="5">
        <f t="shared" ref="V64:AG64" ca="1" si="170">+IF(V23&lt;$E$13,V54+V57+V59+V60+V61+V56+V62,0)</f>
        <v>229679.6999999999</v>
      </c>
      <c r="W64" s="5">
        <f t="shared" ca="1" si="170"/>
        <v>229679.7</v>
      </c>
      <c r="X64" s="5">
        <f t="shared" ca="1" si="170"/>
        <v>229679.7</v>
      </c>
      <c r="Y64" s="5">
        <f t="shared" ca="1" si="170"/>
        <v>229679.7</v>
      </c>
      <c r="Z64" s="5">
        <f t="shared" ca="1" si="170"/>
        <v>229679.7</v>
      </c>
      <c r="AA64" s="5">
        <f t="shared" ca="1" si="170"/>
        <v>229679.7</v>
      </c>
      <c r="AB64" s="5">
        <f t="shared" ca="1" si="170"/>
        <v>229679.7</v>
      </c>
      <c r="AC64" s="5">
        <f t="shared" ca="1" si="170"/>
        <v>229679.7</v>
      </c>
      <c r="AD64" s="5">
        <f t="shared" ca="1" si="170"/>
        <v>229679.7</v>
      </c>
      <c r="AE64" s="5">
        <f t="shared" ca="1" si="170"/>
        <v>229679.7</v>
      </c>
      <c r="AF64" s="5">
        <f t="shared" ca="1" si="170"/>
        <v>229679.7</v>
      </c>
      <c r="AG64" s="5">
        <f t="shared" ca="1" si="170"/>
        <v>229679.7</v>
      </c>
      <c r="AH64" s="247"/>
      <c r="AI64" s="5">
        <f t="shared" ref="AI64:AT64" ca="1" si="171">+IF(AI23&lt;$E$13,AI54+AI57+AI59+AI60+AI61+AI56+AI62,0)</f>
        <v>236570.09100000001</v>
      </c>
      <c r="AJ64" s="5">
        <f t="shared" ca="1" si="171"/>
        <v>236570.09100000001</v>
      </c>
      <c r="AK64" s="5">
        <f t="shared" ca="1" si="171"/>
        <v>236570.09100000001</v>
      </c>
      <c r="AL64" s="5">
        <f t="shared" ca="1" si="171"/>
        <v>236570.09100000001</v>
      </c>
      <c r="AM64" s="5">
        <f t="shared" ca="1" si="171"/>
        <v>236570.09100000001</v>
      </c>
      <c r="AN64" s="5">
        <f t="shared" ca="1" si="171"/>
        <v>236570.09100000001</v>
      </c>
      <c r="AO64" s="5">
        <f t="shared" ca="1" si="171"/>
        <v>236570.09100000001</v>
      </c>
      <c r="AP64" s="5">
        <f t="shared" ca="1" si="171"/>
        <v>236570.09100000001</v>
      </c>
      <c r="AQ64" s="5">
        <f t="shared" ca="1" si="171"/>
        <v>236570.09100000001</v>
      </c>
      <c r="AR64" s="5">
        <f t="shared" ca="1" si="171"/>
        <v>236570.09100000001</v>
      </c>
      <c r="AS64" s="5">
        <f t="shared" ca="1" si="171"/>
        <v>236570.09100000001</v>
      </c>
      <c r="AT64" s="5">
        <f t="shared" ca="1" si="171"/>
        <v>236570.09100000001</v>
      </c>
      <c r="AU64" s="247"/>
      <c r="AV64" s="5">
        <f t="shared" ref="AV64:BG64" ca="1" si="172">+IF(AV23&lt;$E$13,AV54+AV57+AV59+AV60+AV61+AV56+AV62,0)</f>
        <v>243667.19372999988</v>
      </c>
      <c r="AW64" s="5">
        <f t="shared" ca="1" si="172"/>
        <v>243667.19372999988</v>
      </c>
      <c r="AX64" s="5">
        <f t="shared" ca="1" si="172"/>
        <v>243667.19372999988</v>
      </c>
      <c r="AY64" s="5">
        <f t="shared" ca="1" si="172"/>
        <v>243667.19372999988</v>
      </c>
      <c r="AZ64" s="5">
        <f t="shared" ca="1" si="172"/>
        <v>243667.19372999988</v>
      </c>
      <c r="BA64" s="5">
        <f t="shared" ca="1" si="172"/>
        <v>243667.19372999988</v>
      </c>
      <c r="BB64" s="5">
        <f t="shared" ca="1" si="172"/>
        <v>243667.19372999988</v>
      </c>
      <c r="BC64" s="5">
        <f t="shared" ca="1" si="172"/>
        <v>243667.19372999988</v>
      </c>
      <c r="BD64" s="5">
        <f t="shared" ca="1" si="172"/>
        <v>243667.19372999988</v>
      </c>
      <c r="BE64" s="5">
        <f t="shared" ca="1" si="172"/>
        <v>243667.19372999988</v>
      </c>
      <c r="BF64" s="5">
        <f t="shared" ca="1" si="172"/>
        <v>243667.19372999988</v>
      </c>
      <c r="BG64" s="5">
        <f t="shared" ca="1" si="172"/>
        <v>243667.19372999988</v>
      </c>
      <c r="BH64" s="247"/>
      <c r="BI64" s="5">
        <f t="shared" ref="BI64:BR64" ca="1" si="173">+IF(BI23&lt;$E$13,BI54+BI57+BI59+BI60+BI61+BI56+BI62,0)</f>
        <v>250977.20954189991</v>
      </c>
      <c r="BJ64" s="5">
        <f t="shared" ca="1" si="173"/>
        <v>250977.20954189991</v>
      </c>
      <c r="BK64" s="5">
        <f t="shared" ca="1" si="173"/>
        <v>250977.20954189991</v>
      </c>
      <c r="BL64" s="5">
        <f t="shared" ca="1" si="173"/>
        <v>250977.20954189991</v>
      </c>
      <c r="BM64" s="5">
        <f t="shared" ca="1" si="173"/>
        <v>250977.20954189991</v>
      </c>
      <c r="BN64" s="5">
        <f t="shared" ca="1" si="173"/>
        <v>250977.20954189991</v>
      </c>
      <c r="BO64" s="5">
        <f t="shared" ca="1" si="173"/>
        <v>250977.20954189991</v>
      </c>
      <c r="BP64" s="5">
        <f t="shared" ca="1" si="173"/>
        <v>250977.20954189991</v>
      </c>
      <c r="BQ64" s="5">
        <f t="shared" ca="1" si="173"/>
        <v>250977.20954189991</v>
      </c>
      <c r="BR64" s="5">
        <f t="shared" ca="1" si="173"/>
        <v>250977.20954189991</v>
      </c>
      <c r="BS64" s="5">
        <f ca="1">+IF(BS23&lt;+$E$13,BS54+BS57+BS59+BS60+BS61+BS56+BS62,0)</f>
        <v>250977.20954189991</v>
      </c>
      <c r="BT64" s="5">
        <f ca="1">+IF(BT23&lt;=$E$13,BT54+BT57+BT59+BT60+BT61+BT56+BT62,0)</f>
        <v>62378398.841059066</v>
      </c>
      <c r="BU64" s="247"/>
      <c r="BV64" s="5">
        <f t="shared" ref="BV64:CG64" si="174">+IF(BV23&lt;$E$13,BV54+BV57+BV59+BV60+BV61+BV56+BV62,0)</f>
        <v>0</v>
      </c>
      <c r="BW64" s="5">
        <f t="shared" si="174"/>
        <v>0</v>
      </c>
      <c r="BX64" s="5">
        <f t="shared" si="174"/>
        <v>0</v>
      </c>
      <c r="BY64" s="5">
        <f t="shared" si="174"/>
        <v>0</v>
      </c>
      <c r="BZ64" s="5">
        <f t="shared" si="174"/>
        <v>0</v>
      </c>
      <c r="CA64" s="5">
        <f t="shared" si="174"/>
        <v>0</v>
      </c>
      <c r="CB64" s="5">
        <f t="shared" si="174"/>
        <v>0</v>
      </c>
      <c r="CC64" s="5">
        <f t="shared" si="174"/>
        <v>0</v>
      </c>
      <c r="CD64" s="5">
        <f t="shared" si="174"/>
        <v>0</v>
      </c>
      <c r="CE64" s="5">
        <f t="shared" si="174"/>
        <v>0</v>
      </c>
      <c r="CF64" s="5">
        <f t="shared" si="174"/>
        <v>0</v>
      </c>
      <c r="CG64" s="5">
        <f t="shared" si="174"/>
        <v>0</v>
      </c>
      <c r="CH64" s="247"/>
    </row>
    <row r="65" spans="2:86" ht="19.5" x14ac:dyDescent="0.3">
      <c r="B65" s="222"/>
      <c r="D65" s="155" t="s">
        <v>122</v>
      </c>
      <c r="E65" s="162"/>
      <c r="F65" s="186"/>
      <c r="G65" s="145" cm="1">
        <f t="array" aca="1" ref="G65" ca="1">+XIRR(_xlfn._xlws.FILTER($G$64:$CH$64,$G$64:$CH$64&lt;&gt;""),_xlfn._xlws.FILTER($G$23:$CH$23,$G$23:$CH$23&lt;&gt;""))</f>
        <v>0.24044560790061947</v>
      </c>
      <c r="H65" s="289"/>
      <c r="U65" s="239"/>
      <c r="AH65" s="239"/>
      <c r="AU65" s="239"/>
      <c r="BH65" s="239"/>
      <c r="BU65" s="239"/>
      <c r="CH65" s="239"/>
    </row>
    <row r="66" spans="2:86" ht="19.5" x14ac:dyDescent="0.3">
      <c r="B66" s="222"/>
      <c r="D66" s="155" t="s">
        <v>123</v>
      </c>
      <c r="E66" s="162"/>
      <c r="F66" s="186"/>
      <c r="G66" s="144">
        <f ca="1">+SUMIF($G$64:$CH$64,"&gt;0",$G$64:$CH$64)/-SUMIF($G$64:$CH$64,"&lt;0",$G$64:$CH$64)</f>
        <v>2.6587101219648233</v>
      </c>
      <c r="U66" s="239"/>
      <c r="AH66" s="239"/>
      <c r="AU66" s="239"/>
      <c r="BH66" s="239"/>
      <c r="BU66" s="239"/>
      <c r="CH66" s="239"/>
    </row>
    <row r="67" spans="2:86" x14ac:dyDescent="0.25">
      <c r="D67" s="152"/>
      <c r="E67" s="163"/>
      <c r="U67" s="239"/>
      <c r="AH67" s="239"/>
      <c r="AU67" s="239"/>
      <c r="BH67" s="239"/>
      <c r="BU67" s="239"/>
      <c r="CH67" s="239"/>
    </row>
    <row r="68" spans="2:86" x14ac:dyDescent="0.25">
      <c r="D68" s="152"/>
      <c r="E68" s="163"/>
      <c r="U68" s="239"/>
      <c r="AH68" s="239"/>
      <c r="AU68" s="239"/>
      <c r="BH68" s="239"/>
      <c r="BU68" s="239"/>
      <c r="CH68" s="239"/>
    </row>
    <row r="69" spans="2:86" ht="19.5" x14ac:dyDescent="0.3">
      <c r="B69" s="311" t="s">
        <v>126</v>
      </c>
      <c r="C69" s="191"/>
      <c r="D69" s="157" t="s">
        <v>102</v>
      </c>
      <c r="E69" s="164"/>
      <c r="F69" s="176"/>
      <c r="G69" s="5"/>
      <c r="I69" s="8">
        <f>+G74</f>
        <v>18000000</v>
      </c>
      <c r="J69" s="3">
        <f t="shared" ref="J69:T69" si="175">+I74</f>
        <v>17981976.756548177</v>
      </c>
      <c r="K69" s="3">
        <f t="shared" si="175"/>
        <v>17963878.416248642</v>
      </c>
      <c r="L69" s="3">
        <f t="shared" si="175"/>
        <v>17945704.666197859</v>
      </c>
      <c r="M69" s="3">
        <f t="shared" si="175"/>
        <v>17927455.192188527</v>
      </c>
      <c r="N69" s="3">
        <f t="shared" si="175"/>
        <v>17909129.678704157</v>
      </c>
      <c r="O69" s="3">
        <f t="shared" si="175"/>
        <v>17890727.808913603</v>
      </c>
      <c r="P69" s="3">
        <f t="shared" si="175"/>
        <v>17872249.264665589</v>
      </c>
      <c r="Q69" s="3">
        <f t="shared" si="175"/>
        <v>17853693.726483207</v>
      </c>
      <c r="R69" s="3">
        <f t="shared" si="175"/>
        <v>17835060.873558398</v>
      </c>
      <c r="S69" s="3">
        <f t="shared" si="175"/>
        <v>17816350.383746404</v>
      </c>
      <c r="T69" s="3">
        <f t="shared" si="175"/>
        <v>17797561.933560193</v>
      </c>
      <c r="U69" s="249">
        <f>+G74</f>
        <v>18000000</v>
      </c>
      <c r="V69" s="8">
        <f>+T74</f>
        <v>17778695.198164873</v>
      </c>
      <c r="W69" s="8">
        <f t="shared" ref="W69:AG69" si="176">+V74</f>
        <v>17759749.851372071</v>
      </c>
      <c r="X69" s="8">
        <f t="shared" si="176"/>
        <v>17740725.565634299</v>
      </c>
      <c r="Y69" s="8">
        <f t="shared" si="176"/>
        <v>17721622.012039289</v>
      </c>
      <c r="Z69" s="8">
        <f t="shared" si="176"/>
        <v>17702438.8603043</v>
      </c>
      <c r="AA69" s="8">
        <f t="shared" si="176"/>
        <v>17683175.778770413</v>
      </c>
      <c r="AB69" s="8">
        <f t="shared" si="176"/>
        <v>17663832.434396803</v>
      </c>
      <c r="AC69" s="8">
        <f t="shared" si="176"/>
        <v>17644408.49275497</v>
      </c>
      <c r="AD69" s="8">
        <f t="shared" si="176"/>
        <v>17624903.61802296</v>
      </c>
      <c r="AE69" s="8">
        <f t="shared" si="176"/>
        <v>17605317.472979568</v>
      </c>
      <c r="AF69" s="8">
        <f t="shared" si="176"/>
        <v>17585649.718998495</v>
      </c>
      <c r="AG69" s="8">
        <f t="shared" si="176"/>
        <v>17565900.016042501</v>
      </c>
      <c r="AH69" s="249"/>
      <c r="AI69" s="8">
        <f>+AG74</f>
        <v>17546068.022657525</v>
      </c>
      <c r="AJ69" s="8">
        <f t="shared" ref="AJ69:AT69" si="177">+AI74</f>
        <v>17526153.395966776</v>
      </c>
      <c r="AK69" s="8">
        <f t="shared" si="177"/>
        <v>17506155.791664816</v>
      </c>
      <c r="AL69" s="8">
        <f t="shared" si="177"/>
        <v>17486074.864011601</v>
      </c>
      <c r="AM69" s="8">
        <f t="shared" si="177"/>
        <v>17465910.265826494</v>
      </c>
      <c r="AN69" s="8">
        <f t="shared" si="177"/>
        <v>17445661.648482282</v>
      </c>
      <c r="AO69" s="8">
        <f t="shared" si="177"/>
        <v>17425328.661899138</v>
      </c>
      <c r="AP69" s="8">
        <f t="shared" si="177"/>
        <v>17404910.954538565</v>
      </c>
      <c r="AQ69" s="8">
        <f t="shared" si="177"/>
        <v>17384408.173397321</v>
      </c>
      <c r="AR69" s="8">
        <f t="shared" si="177"/>
        <v>17363819.964001324</v>
      </c>
      <c r="AS69" s="8">
        <f t="shared" si="177"/>
        <v>17343145.97039951</v>
      </c>
      <c r="AT69" s="8">
        <f t="shared" si="177"/>
        <v>17322385.835157689</v>
      </c>
      <c r="AU69" s="249"/>
      <c r="AV69" s="8">
        <f>+AT74</f>
        <v>17301539.199352358</v>
      </c>
      <c r="AW69" s="8">
        <f t="shared" ref="AW69:BG69" si="178">+AV74</f>
        <v>17280605.702564504</v>
      </c>
      <c r="AX69" s="8">
        <f t="shared" si="178"/>
        <v>17259584.982873369</v>
      </c>
      <c r="AY69" s="8">
        <f t="shared" si="178"/>
        <v>17238476.676850189</v>
      </c>
      <c r="AZ69" s="8">
        <f t="shared" si="178"/>
        <v>17217280.419551909</v>
      </c>
      <c r="BA69" s="8">
        <f t="shared" si="178"/>
        <v>17195995.844514888</v>
      </c>
      <c r="BB69" s="8">
        <f t="shared" si="178"/>
        <v>17174622.583748545</v>
      </c>
      <c r="BC69" s="8">
        <f t="shared" si="178"/>
        <v>17153160.26772901</v>
      </c>
      <c r="BD69" s="8">
        <f t="shared" si="178"/>
        <v>17131608.525392726</v>
      </c>
      <c r="BE69" s="8">
        <f t="shared" si="178"/>
        <v>17109966.98413004</v>
      </c>
      <c r="BF69" s="8">
        <f t="shared" si="178"/>
        <v>17088235.269778762</v>
      </c>
      <c r="BG69" s="8">
        <f t="shared" si="178"/>
        <v>17066413.006617688</v>
      </c>
      <c r="BH69" s="249"/>
      <c r="BI69" s="8">
        <f>+BG74</f>
        <v>17044499.817360107</v>
      </c>
      <c r="BJ69" s="8">
        <f t="shared" ref="BJ69:BT69" si="179">+BI74</f>
        <v>17022495.323147286</v>
      </c>
      <c r="BK69" s="8">
        <f t="shared" si="179"/>
        <v>17000399.143541913</v>
      </c>
      <c r="BL69" s="8">
        <f t="shared" si="179"/>
        <v>16978210.896521516</v>
      </c>
      <c r="BM69" s="8">
        <f t="shared" si="179"/>
        <v>16955930.198471867</v>
      </c>
      <c r="BN69" s="8">
        <f t="shared" si="179"/>
        <v>16933556.664180346</v>
      </c>
      <c r="BO69" s="8">
        <f t="shared" si="179"/>
        <v>16911089.906829275</v>
      </c>
      <c r="BP69" s="8">
        <f t="shared" si="179"/>
        <v>16888529.537989244</v>
      </c>
      <c r="BQ69" s="8">
        <f t="shared" si="179"/>
        <v>16865875.167612378</v>
      </c>
      <c r="BR69" s="8">
        <f t="shared" si="179"/>
        <v>16843126.404025607</v>
      </c>
      <c r="BS69" s="8">
        <f t="shared" si="179"/>
        <v>16820282.853923894</v>
      </c>
      <c r="BT69" s="8">
        <f t="shared" si="179"/>
        <v>16797344.122363422</v>
      </c>
      <c r="BU69" s="249"/>
      <c r="BV69" s="8">
        <f>+BT74</f>
        <v>0</v>
      </c>
      <c r="BW69" s="8">
        <f t="shared" ref="BW69:CG69" si="180">+BV74</f>
        <v>0</v>
      </c>
      <c r="BX69" s="8">
        <f t="shared" si="180"/>
        <v>0</v>
      </c>
      <c r="BY69" s="8">
        <f t="shared" si="180"/>
        <v>0</v>
      </c>
      <c r="BZ69" s="8">
        <f t="shared" si="180"/>
        <v>0</v>
      </c>
      <c r="CA69" s="8">
        <f t="shared" si="180"/>
        <v>0</v>
      </c>
      <c r="CB69" s="8">
        <f t="shared" si="180"/>
        <v>0</v>
      </c>
      <c r="CC69" s="8">
        <f t="shared" si="180"/>
        <v>0</v>
      </c>
      <c r="CD69" s="8">
        <f t="shared" si="180"/>
        <v>0</v>
      </c>
      <c r="CE69" s="8">
        <f t="shared" si="180"/>
        <v>0</v>
      </c>
      <c r="CF69" s="8">
        <f t="shared" si="180"/>
        <v>0</v>
      </c>
      <c r="CG69" s="8">
        <f t="shared" si="180"/>
        <v>0</v>
      </c>
      <c r="CH69" s="249"/>
    </row>
    <row r="70" spans="2:86" ht="15.75" x14ac:dyDescent="0.25">
      <c r="B70" s="311"/>
      <c r="C70" s="191"/>
      <c r="D70" s="152" t="s">
        <v>103</v>
      </c>
      <c r="E70" s="165">
        <f>+SUMIFS($G70:$CH70,$G$23:$CH$23,"&lt;="&amp;$E$13)</f>
        <v>18000000</v>
      </c>
      <c r="F70" s="177"/>
      <c r="G70" s="5">
        <v>18000000</v>
      </c>
      <c r="H70" s="6">
        <v>0</v>
      </c>
      <c r="I70" s="41">
        <v>0</v>
      </c>
      <c r="J70">
        <v>0</v>
      </c>
      <c r="K70">
        <v>0</v>
      </c>
      <c r="L70">
        <v>0</v>
      </c>
      <c r="M70">
        <v>0</v>
      </c>
      <c r="N70">
        <v>0</v>
      </c>
      <c r="O70">
        <v>0</v>
      </c>
      <c r="P70">
        <v>0</v>
      </c>
      <c r="Q70">
        <v>0</v>
      </c>
      <c r="R70">
        <v>0</v>
      </c>
      <c r="S70">
        <v>0</v>
      </c>
      <c r="T70">
        <v>0</v>
      </c>
      <c r="U70" s="249">
        <f>+T75</f>
        <v>0</v>
      </c>
      <c r="AH70" s="249"/>
      <c r="AU70" s="249"/>
      <c r="BH70" s="249"/>
      <c r="BU70" s="249"/>
      <c r="CH70" s="249"/>
    </row>
    <row r="71" spans="2:86" ht="15.75" x14ac:dyDescent="0.25">
      <c r="B71" s="311"/>
      <c r="C71" s="191"/>
      <c r="D71" s="152" t="s">
        <v>104</v>
      </c>
      <c r="E71" s="165">
        <f>+SUMIFS($G71:$CH71,$G$23:$CH$23,"&lt;="&amp;$E$13)</f>
        <v>-3605704.4198640408</v>
      </c>
      <c r="F71" s="177"/>
      <c r="G71" s="3">
        <f>-IFERROR(INDEX(DEBT!$E$12:$E$371,MATCH(G23,DEBT!$B$12:$B$371,0)),0)</f>
        <v>0</v>
      </c>
      <c r="I71" s="3">
        <f>IFERROR(IF(I23&gt;$E$13,0,-INDEX(DEBT!$E$12:$E$371,MATCH(I23,DEBT!$B$12:$B$371,0))),0)</f>
        <v>-62500</v>
      </c>
      <c r="J71" s="3">
        <f>IFERROR(IF(J23&gt;$E$13,0,-INDEX(DEBT!$E$12:$E$371,MATCH(J23,DEBT!$B$12:$B$371,0))),0)</f>
        <v>-62424.903152284089</v>
      </c>
      <c r="K71" s="3">
        <f>IFERROR(IF(K23&gt;$E$13,0,-INDEX(DEBT!$E$12:$E$371,MATCH(K23,DEBT!$B$12:$B$371,0))),0)</f>
        <v>-62349.493401036008</v>
      </c>
      <c r="L71" s="3">
        <f>IFERROR(IF(L23&gt;$E$13,0,-INDEX(DEBT!$E$12:$E$371,MATCH(L23,DEBT!$B$12:$B$371,0))),0)</f>
        <v>-62273.769442491066</v>
      </c>
      <c r="M71" s="3">
        <f>IFERROR(IF(M23&gt;$E$13,0,-INDEX(DEBT!$E$12:$E$371,MATCH(M23,DEBT!$B$12:$B$371,0))),0)</f>
        <v>-62197.729967452207</v>
      </c>
      <c r="N71" s="3">
        <f>IFERROR(IF(N23&gt;$E$13,0,-INDEX(DEBT!$E$12:$E$371,MATCH(N23,DEBT!$B$12:$B$371,0))),0)</f>
        <v>-62121.373661267331</v>
      </c>
      <c r="O71" s="3">
        <f>IFERROR(IF(O23&gt;$E$13,0,-INDEX(DEBT!$E$12:$E$371,MATCH(O23,DEBT!$B$12:$B$371,0))),0)</f>
        <v>-62044.699203806696</v>
      </c>
      <c r="P71" s="3">
        <f>IFERROR(IF(P23&gt;$E$13,0,-INDEX(DEBT!$E$12:$E$371,MATCH(P23,DEBT!$B$12:$B$371,0))),0)</f>
        <v>-61967.705269439968</v>
      </c>
      <c r="Q71" s="3">
        <f>IFERROR(IF(Q23&gt;$E$13,0,-INDEX(DEBT!$E$12:$E$371,MATCH(Q23,DEBT!$B$12:$B$371,0))),0)</f>
        <v>-61890.390527013369</v>
      </c>
      <c r="R71" s="3">
        <f>IFERROR(IF(R23&gt;$E$13,0,-INDEX(DEBT!$E$12:$E$371,MATCH(R23,DEBT!$B$12:$B$371,0))),0)</f>
        <v>-61812.753639826675</v>
      </c>
      <c r="S71" s="3">
        <f>IFERROR(IF(S23&gt;$E$13,0,-INDEX(DEBT!$E$12:$E$371,MATCH(S23,DEBT!$B$12:$B$371,0))),0)</f>
        <v>-61734.793265610038</v>
      </c>
      <c r="T71" s="3">
        <f>IFERROR(IF(T23&gt;$E$13,0,-INDEX(DEBT!$E$12:$E$371,MATCH(T23,DEBT!$B$12:$B$371,0))),0)</f>
        <v>-61656.508056500825</v>
      </c>
      <c r="U71" s="247">
        <f t="shared" ref="U71:U72" si="181">+SUM(I71:T71)</f>
        <v>-744974.11958672816</v>
      </c>
      <c r="V71" s="3">
        <f>IFERROR(IF(V23&gt;$E$13,0,-INDEX(DEBT!$E$12:$E$371,MATCH(V23,DEBT!$B$12:$B$371,0))),0)</f>
        <v>-61577.896659020334</v>
      </c>
      <c r="W71" s="3">
        <f>IFERROR(IF(W23&gt;$E$13,0,-INDEX(DEBT!$E$12:$E$371,MATCH(W23,DEBT!$B$12:$B$371,0))),0)</f>
        <v>-61498.957714050324</v>
      </c>
      <c r="X71" s="3">
        <f>IFERROR(IF(X23&gt;$E$13,0,-INDEX(DEBT!$E$12:$E$371,MATCH(X23,DEBT!$B$12:$B$371,0))),0)</f>
        <v>-61419.689856809615</v>
      </c>
      <c r="Y71" s="3">
        <f>IFERROR(IF(Y23&gt;$E$13,0,-INDEX(DEBT!$E$12:$E$371,MATCH(Y23,DEBT!$B$12:$B$371,0))),0)</f>
        <v>-61340.0917168304</v>
      </c>
      <c r="Z71" s="3">
        <f>IFERROR(IF(Z23&gt;$E$13,0,-INDEX(DEBT!$E$12:$E$371,MATCH(Z23,DEBT!$B$12:$B$371,0))),0)</f>
        <v>-61260.161917934602</v>
      </c>
      <c r="AA71" s="3">
        <f>IFERROR(IF(AA23&gt;$E$13,0,-INDEX(DEBT!$E$12:$E$371,MATCH(AA23,DEBT!$B$12:$B$371,0))),0)</f>
        <v>-61179.899078210081</v>
      </c>
      <c r="AB71" s="3">
        <f>IFERROR(IF(AB23&gt;$E$13,0,-INDEX(DEBT!$E$12:$E$371,MATCH(AB23,DEBT!$B$12:$B$371,0))),0)</f>
        <v>-61099.301809986697</v>
      </c>
      <c r="AC71" s="3">
        <f>IFERROR(IF(AC23&gt;$E$13,0,-INDEX(DEBT!$E$12:$E$371,MATCH(AC23,DEBT!$B$12:$B$371,0))),0)</f>
        <v>-61018.368719812395</v>
      </c>
      <c r="AD71" s="3">
        <f>IFERROR(IF(AD23&gt;$E$13,0,-INDEX(DEBT!$E$12:$E$371,MATCH(AD23,DEBT!$B$12:$B$371,0))),0)</f>
        <v>-60937.098408429018</v>
      </c>
      <c r="AE71" s="3">
        <f>IFERROR(IF(AE23&gt;$E$13,0,-INDEX(DEBT!$E$12:$E$371,MATCH(AE23,DEBT!$B$12:$B$371,0))),0)</f>
        <v>-60855.489470748231</v>
      </c>
      <c r="AF71" s="3">
        <f>IFERROR(IF(AF23&gt;$E$13,0,-INDEX(DEBT!$E$12:$E$371,MATCH(AF23,DEBT!$B$12:$B$371,0))),0)</f>
        <v>-60773.540495827088</v>
      </c>
      <c r="AG71" s="3">
        <f>IFERROR(IF(AG23&gt;$E$13,0,-INDEX(DEBT!$E$12:$E$371,MATCH(AG23,DEBT!$B$12:$B$371,0))),0)</f>
        <v>-60691.250066843786</v>
      </c>
      <c r="AH71" s="247">
        <f>IFERROR(IF(AH23&gt;$E$13,0,-INDEX(DEBT!$E$12:$E$371,MATCH(AH23,DEBT!$B$12:$B$371,0))),0)</f>
        <v>0</v>
      </c>
      <c r="AI71" s="3">
        <f>IFERROR(IF(AI23&gt;$E$13,0,-INDEX(DEBT!$E$12:$E$371,MATCH(AI23,DEBT!$B$12:$B$371,0))),0)</f>
        <v>-60608.616761073041</v>
      </c>
      <c r="AJ71" s="3">
        <f>IFERROR(IF(AJ23&gt;$E$13,0,-INDEX(DEBT!$E$12:$E$371,MATCH(AJ23,DEBT!$B$12:$B$371,0))),0)</f>
        <v>-60525.639149861592</v>
      </c>
      <c r="AK71" s="3">
        <f>IFERROR(IF(AK23&gt;$E$13,0,-INDEX(DEBT!$E$12:$E$371,MATCH(AK23,DEBT!$B$12:$B$371,0))),0)</f>
        <v>-60442.315798603435</v>
      </c>
      <c r="AL71" s="3">
        <f>IFERROR(IF(AL23&gt;$E$13,0,-INDEX(DEBT!$E$12:$E$371,MATCH(AL23,DEBT!$B$12:$B$371,0))),0)</f>
        <v>-60358.64526671503</v>
      </c>
      <c r="AM71" s="3">
        <f>IFERROR(IF(AM23&gt;$E$13,0,-INDEX(DEBT!$E$12:$E$371,MATCH(AM23,DEBT!$B$12:$B$371,0))),0)</f>
        <v>-60274.626107610427</v>
      </c>
      <c r="AN71" s="3">
        <f>IFERROR(IF(AN23&gt;$E$13,0,-INDEX(DEBT!$E$12:$E$371,MATCH(AN23,DEBT!$B$12:$B$371,0))),0)</f>
        <v>-60190.256868676202</v>
      </c>
      <c r="AO71" s="3">
        <f>IFERROR(IF(AO23&gt;$E$13,0,-INDEX(DEBT!$E$12:$E$371,MATCH(AO23,DEBT!$B$12:$B$371,0))),0)</f>
        <v>-60105.536091246431</v>
      </c>
      <c r="AP71" s="3">
        <f>IFERROR(IF(AP23&gt;$E$13,0,-INDEX(DEBT!$E$12:$E$371,MATCH(AP23,DEBT!$B$12:$B$371,0))),0)</f>
        <v>-60020.462310577379</v>
      </c>
      <c r="AQ71" s="3">
        <f>IFERROR(IF(AQ23&gt;$E$13,0,-INDEX(DEBT!$E$12:$E$371,MATCH(AQ23,DEBT!$B$12:$B$371,0))),0)</f>
        <v>-59935.034055822201</v>
      </c>
      <c r="AR71" s="3">
        <f>IFERROR(IF(AR23&gt;$E$13,0,-INDEX(DEBT!$E$12:$E$371,MATCH(AR23,DEBT!$B$12:$B$371,0))),0)</f>
        <v>-59849.24985000553</v>
      </c>
      <c r="AS71" s="3">
        <f>IFERROR(IF(AS23&gt;$E$13,0,-INDEX(DEBT!$E$12:$E$371,MATCH(AS23,DEBT!$B$12:$B$371,0))),0)</f>
        <v>-59763.108209997976</v>
      </c>
      <c r="AT71" s="3">
        <f>IFERROR(IF(AT23&gt;$E$13,0,-INDEX(DEBT!$E$12:$E$371,MATCH(AT23,DEBT!$B$12:$B$371,0))),0)</f>
        <v>-59676.607646490367</v>
      </c>
      <c r="AU71" s="247">
        <f>IFERROR(IF(AU23&gt;$E$13,0,-INDEX(DEBT!$E$12:$E$371,MATCH(AU23,DEBT!$B$12:$B$371,0))),0)</f>
        <v>0</v>
      </c>
      <c r="AV71" s="3">
        <f>IFERROR(IF(AV23&gt;$E$13,0,-INDEX(DEBT!$E$12:$E$371,MATCH(AV23,DEBT!$B$12:$B$371,0))),0)</f>
        <v>-59589.746663968166</v>
      </c>
      <c r="AW71" s="3">
        <f>IFERROR(IF(AW23&gt;$E$13,0,-INDEX(DEBT!$E$12:$E$371,MATCH(AW23,DEBT!$B$12:$B$371,0))),0)</f>
        <v>-59502.523760685443</v>
      </c>
      <c r="AX71" s="3">
        <f>IFERROR(IF(AX23&gt;$E$13,0,-INDEX(DEBT!$E$12:$E$371,MATCH(AX23,DEBT!$B$12:$B$371,0))),0)</f>
        <v>-59414.937428639045</v>
      </c>
      <c r="AY71" s="3">
        <f>IFERROR(IF(AY23&gt;$E$13,0,-INDEX(DEBT!$E$12:$E$371,MATCH(AY23,DEBT!$B$12:$B$371,0))),0)</f>
        <v>-59326.986153542457</v>
      </c>
      <c r="AZ71" s="3">
        <f>IFERROR(IF(AZ23&gt;$E$13,0,-INDEX(DEBT!$E$12:$E$371,MATCH(AZ23,DEBT!$B$12:$B$371,0))),0)</f>
        <v>-59238.668414799635</v>
      </c>
      <c r="BA71" s="3">
        <f>IFERROR(IF(BA23&gt;$E$13,0,-INDEX(DEBT!$E$12:$E$371,MATCH(BA23,DEBT!$B$12:$B$371,0))),0)</f>
        <v>-59149.982685478702</v>
      </c>
      <c r="BB71" s="3">
        <f>IFERROR(IF(BB23&gt;$E$13,0,-INDEX(DEBT!$E$12:$E$371,MATCH(BB23,DEBT!$B$12:$B$371,0))),0)</f>
        <v>-59060.927432285614</v>
      </c>
      <c r="BC71" s="3">
        <f>IFERROR(IF(BC23&gt;$E$13,0,-INDEX(DEBT!$E$12:$E$371,MATCH(BC23,DEBT!$B$12:$B$371,0))),0)</f>
        <v>-58971.501115537547</v>
      </c>
      <c r="BD71" s="3">
        <f>IFERROR(IF(BD23&gt;$E$13,0,-INDEX(DEBT!$E$12:$E$371,MATCH(BD23,DEBT!$B$12:$B$371,0))),0)</f>
        <v>-58881.702189136362</v>
      </c>
      <c r="BE71" s="3">
        <f>IFERROR(IF(BE23&gt;$E$13,0,-INDEX(DEBT!$E$12:$E$371,MATCH(BE23,DEBT!$B$12:$B$371,0))),0)</f>
        <v>-58791.529100541855</v>
      </c>
      <c r="BF71" s="3">
        <f>IFERROR(IF(BF23&gt;$E$13,0,-INDEX(DEBT!$E$12:$E$371,MATCH(BF23,DEBT!$B$12:$B$371,0))),0)</f>
        <v>-58700.980290744854</v>
      </c>
      <c r="BG71" s="3">
        <f>IFERROR(IF(BG23&gt;$E$13,0,-INDEX(DEBT!$E$12:$E$371,MATCH(BG23,DEBT!$B$12:$B$371,0))),0)</f>
        <v>-58610.05419424038</v>
      </c>
      <c r="BH71" s="247">
        <f>IFERROR(IF(BH23&gt;$E$13,0,-INDEX(DEBT!$E$12:$E$371,MATCH(BH23,DEBT!$B$12:$B$371,0))),0)</f>
        <v>0</v>
      </c>
      <c r="BI71" s="3">
        <f>IFERROR(IF(BI23&gt;$E$13,0,-INDEX(DEBT!$E$12:$E$371,MATCH(BI23,DEBT!$B$12:$B$371,0))),0)</f>
        <v>-58518.749239000455</v>
      </c>
      <c r="BJ71" s="3">
        <f>IFERROR(IF(BJ23&gt;$E$13,0,-INDEX(DEBT!$E$12:$E$371,MATCH(BJ23,DEBT!$B$12:$B$371,0))),0)</f>
        <v>-58427.063846447039</v>
      </c>
      <c r="BK71" s="3">
        <f>IFERROR(IF(BK23&gt;$E$13,0,-INDEX(DEBT!$E$12:$E$371,MATCH(BK23,DEBT!$B$12:$B$371,0))),0)</f>
        <v>-58334.996431424646</v>
      </c>
      <c r="BL71" s="3">
        <f>IFERROR(IF(BL23&gt;$E$13,0,-INDEX(DEBT!$E$12:$E$371,MATCH(BL23,DEBT!$B$12:$B$371,0))),0)</f>
        <v>-58242.545402173004</v>
      </c>
      <c r="BM71" s="3">
        <f>IFERROR(IF(BM23&gt;$E$13,0,-INDEX(DEBT!$E$12:$E$371,MATCH(BM23,DEBT!$B$12:$B$371,0))),0)</f>
        <v>-58149.70916029947</v>
      </c>
      <c r="BN71" s="3">
        <f>IFERROR(IF(BN23&gt;$E$13,0,-INDEX(DEBT!$E$12:$E$371,MATCH(BN23,DEBT!$B$12:$B$371,0))),0)</f>
        <v>-58056.486100751456</v>
      </c>
      <c r="BO71" s="3">
        <f>IFERROR(IF(BO23&gt;$E$13,0,-INDEX(DEBT!$E$12:$E$371,MATCH(BO23,DEBT!$B$12:$B$371,0))),0)</f>
        <v>-57962.874611788669</v>
      </c>
      <c r="BP71" s="3">
        <f>IFERROR(IF(BP23&gt;$E$13,0,-INDEX(DEBT!$E$12:$E$371,MATCH(BP23,DEBT!$B$12:$B$371,0))),0)</f>
        <v>-57868.873074955205</v>
      </c>
      <c r="BQ71" s="3">
        <f>IFERROR(IF(BQ23&gt;$E$13,0,-INDEX(DEBT!$E$12:$E$371,MATCH(BQ23,DEBT!$B$12:$B$371,0))),0)</f>
        <v>-57774.479865051595</v>
      </c>
      <c r="BR71" s="3">
        <f>IFERROR(IF(BR23&gt;$E$13,0,-INDEX(DEBT!$E$12:$E$371,MATCH(BR23,DEBT!$B$12:$B$371,0))),0)</f>
        <v>-57679.693350106718</v>
      </c>
      <c r="BS71" s="3">
        <f>IFERROR(IF(BS23&gt;$E$13,0,-INDEX(DEBT!$E$12:$E$371,MATCH(BS23,DEBT!$B$12:$B$371,0))),0)</f>
        <v>-57584.511891349583</v>
      </c>
      <c r="BT71" s="3">
        <f>IFERROR(IF(BT23&gt;$E$13,0,-INDEX(DEBT!$E$12:$E$371,MATCH(BT23,DEBT!$B$12:$B$371,0))),0)</f>
        <v>-57488.933843180945</v>
      </c>
      <c r="BU71" s="247">
        <f>IFERROR(IF(BU23&gt;$E$13,0,-INDEX(DEBT!$E$12:$E$371,MATCH(BU23,DEBT!$B$12:$B$371,0))),0)</f>
        <v>0</v>
      </c>
      <c r="BV71" s="3">
        <f>IFERROR(IF(BV23&gt;$E$13,0,-INDEX(DEBT!$E$12:$E$371,MATCH(BV23,DEBT!$B$12:$B$371,0))),0)</f>
        <v>0</v>
      </c>
      <c r="BW71" s="3">
        <f>IFERROR(IF(BW23&gt;$E$13,0,-INDEX(DEBT!$E$12:$E$371,MATCH(BW23,DEBT!$B$12:$B$371,0))),0)</f>
        <v>0</v>
      </c>
      <c r="BX71" s="3">
        <f>IFERROR(IF(BX23&gt;$E$13,0,-INDEX(DEBT!$E$12:$E$371,MATCH(BX23,DEBT!$B$12:$B$371,0))),0)</f>
        <v>0</v>
      </c>
      <c r="BY71" s="3">
        <f>IFERROR(IF(BY23&gt;$E$13,0,-INDEX(DEBT!$E$12:$E$371,MATCH(BY23,DEBT!$B$12:$B$371,0))),0)</f>
        <v>0</v>
      </c>
      <c r="BZ71" s="3">
        <f>IFERROR(IF(BZ23&gt;$E$13,0,-INDEX(DEBT!$E$12:$E$371,MATCH(BZ23,DEBT!$B$12:$B$371,0))),0)</f>
        <v>0</v>
      </c>
      <c r="CA71" s="3">
        <f>IFERROR(IF(CA23&gt;$E$13,0,-INDEX(DEBT!$E$12:$E$371,MATCH(CA23,DEBT!$B$12:$B$371,0))),0)</f>
        <v>0</v>
      </c>
      <c r="CB71" s="3">
        <f>IFERROR(IF(CB23&gt;$E$13,0,-INDEX(DEBT!$E$12:$E$371,MATCH(CB23,DEBT!$B$12:$B$371,0))),0)</f>
        <v>0</v>
      </c>
      <c r="CC71" s="3">
        <f>IFERROR(IF(CC23&gt;$E$13,0,-INDEX(DEBT!$E$12:$E$371,MATCH(CC23,DEBT!$B$12:$B$371,0))),0)</f>
        <v>0</v>
      </c>
      <c r="CD71" s="3">
        <f>IFERROR(IF(CD23&gt;$E$13,0,-INDEX(DEBT!$E$12:$E$371,MATCH(CD23,DEBT!$B$12:$B$371,0))),0)</f>
        <v>0</v>
      </c>
      <c r="CE71" s="3">
        <f>IFERROR(IF(CE23&gt;$E$13,0,-INDEX(DEBT!$E$12:$E$371,MATCH(CE23,DEBT!$B$12:$B$371,0))),0)</f>
        <v>0</v>
      </c>
      <c r="CF71" s="3">
        <f>IFERROR(IF(CF23&gt;$E$13,0,-INDEX(DEBT!$E$12:$E$371,MATCH(CF23,DEBT!$B$12:$B$371,0))),0)</f>
        <v>0</v>
      </c>
      <c r="CG71" s="3">
        <f>IFERROR(IF(CG23&gt;$E$13,0,-INDEX(DEBT!$E$12:$E$371,MATCH(CG23,DEBT!$B$12:$B$371,0))),0)</f>
        <v>0</v>
      </c>
      <c r="CH71" s="247"/>
    </row>
    <row r="72" spans="2:86" ht="15.75" x14ac:dyDescent="0.25">
      <c r="B72" s="311"/>
      <c r="C72" s="191"/>
      <c r="D72" s="152" t="s">
        <v>105</v>
      </c>
      <c r="E72" s="165">
        <f>+SUMIFS($G72:$CH72,$G$23:$CH$23,"&lt;="&amp;$E$13)</f>
        <v>-1225690.187245212</v>
      </c>
      <c r="F72" s="177"/>
      <c r="G72" s="3">
        <f>-IFERROR(INDEX(DEBT!$F$12:$F$371,MATCH(G23,DEBT!$B$12:$B$371,0)),0)</f>
        <v>0</v>
      </c>
      <c r="I72" s="3">
        <f>IFERROR(IF(I23&gt;$E$13,0,-INDEX(DEBT!$F$12:$F$371,MATCH(I23,DEBT!$B$12:$B$371,0))),0)</f>
        <v>-18023.243451820857</v>
      </c>
      <c r="J72" s="3">
        <f>IFERROR(IF(J23&gt;$E$13,0,-INDEX(DEBT!$F$12:$F$371,MATCH(J23,DEBT!$B$12:$B$371,0))),0)</f>
        <v>-18098.340299536772</v>
      </c>
      <c r="K72" s="3">
        <f>IFERROR(IF(K23&gt;$E$13,0,-INDEX(DEBT!$F$12:$F$371,MATCH(K23,DEBT!$B$12:$B$371,0))),0)</f>
        <v>-18173.750050784845</v>
      </c>
      <c r="L72" s="3">
        <f>IFERROR(IF(L23&gt;$E$13,0,-INDEX(DEBT!$F$12:$F$371,MATCH(L23,DEBT!$B$12:$B$371,0))),0)</f>
        <v>-18249.474009329784</v>
      </c>
      <c r="M72" s="3">
        <f>IFERROR(IF(M23&gt;$E$13,0,-INDEX(DEBT!$F$12:$F$371,MATCH(M23,DEBT!$B$12:$B$371,0))),0)</f>
        <v>-18325.513484368654</v>
      </c>
      <c r="N72" s="3">
        <f>IFERROR(IF(N23&gt;$E$13,0,-INDEX(DEBT!$F$12:$F$371,MATCH(N23,DEBT!$B$12:$B$371,0))),0)</f>
        <v>-18401.869790553526</v>
      </c>
      <c r="O72" s="3">
        <f>IFERROR(IF(O23&gt;$E$13,0,-INDEX(DEBT!$F$12:$F$371,MATCH(O23,DEBT!$B$12:$B$371,0))),0)</f>
        <v>-18478.544248014165</v>
      </c>
      <c r="P72" s="3">
        <f>IFERROR(IF(P23&gt;$E$13,0,-INDEX(DEBT!$F$12:$F$371,MATCH(P23,DEBT!$B$12:$B$371,0))),0)</f>
        <v>-18555.538182380893</v>
      </c>
      <c r="Q72" s="3">
        <f>IFERROR(IF(Q23&gt;$E$13,0,-INDEX(DEBT!$F$12:$F$371,MATCH(Q23,DEBT!$B$12:$B$371,0))),0)</f>
        <v>-18632.852924807477</v>
      </c>
      <c r="R72" s="3">
        <f>IFERROR(IF(R23&gt;$E$13,0,-INDEX(DEBT!$F$12:$F$371,MATCH(R23,DEBT!$B$12:$B$371,0))),0)</f>
        <v>-18710.489811994179</v>
      </c>
      <c r="S72" s="3">
        <f>IFERROR(IF(S23&gt;$E$13,0,-INDEX(DEBT!$F$12:$F$371,MATCH(S23,DEBT!$B$12:$B$371,0))),0)</f>
        <v>-18788.450186210815</v>
      </c>
      <c r="T72" s="3">
        <f>IFERROR(IF(T23&gt;$E$13,0,-INDEX(DEBT!$F$12:$F$371,MATCH(T23,DEBT!$B$12:$B$371,0))),0)</f>
        <v>-18866.735395320033</v>
      </c>
      <c r="U72" s="247">
        <f t="shared" si="181"/>
        <v>-221304.80183512197</v>
      </c>
      <c r="V72" s="3">
        <f>IFERROR(IF(V23&gt;$E$13,0,-INDEX(DEBT!$F$12:$F$371,MATCH(V23,DEBT!$B$12:$B$371,0))),0)</f>
        <v>-18945.346792800527</v>
      </c>
      <c r="W72" s="3">
        <f>IFERROR(IF(W23&gt;$E$13,0,-INDEX(DEBT!$F$12:$F$371,MATCH(W23,DEBT!$B$12:$B$371,0))),0)</f>
        <v>-19024.285737770533</v>
      </c>
      <c r="X72" s="3">
        <f>IFERROR(IF(X23&gt;$E$13,0,-INDEX(DEBT!$F$12:$F$371,MATCH(X23,DEBT!$B$12:$B$371,0))),0)</f>
        <v>-19103.553595011239</v>
      </c>
      <c r="Y72" s="3">
        <f>IFERROR(IF(Y23&gt;$E$13,0,-INDEX(DEBT!$F$12:$F$371,MATCH(Y23,DEBT!$B$12:$B$371,0))),0)</f>
        <v>-19183.151734990457</v>
      </c>
      <c r="Z72" s="3">
        <f>IFERROR(IF(Z23&gt;$E$13,0,-INDEX(DEBT!$F$12:$F$371,MATCH(Z23,DEBT!$B$12:$B$371,0))),0)</f>
        <v>-19263.081533886252</v>
      </c>
      <c r="AA72" s="3">
        <f>IFERROR(IF(AA23&gt;$E$13,0,-INDEX(DEBT!$F$12:$F$371,MATCH(AA23,DEBT!$B$12:$B$371,0))),0)</f>
        <v>-19343.344373610773</v>
      </c>
      <c r="AB72" s="3">
        <f>IFERROR(IF(AB23&gt;$E$13,0,-INDEX(DEBT!$F$12:$F$371,MATCH(AB23,DEBT!$B$12:$B$371,0))),0)</f>
        <v>-19423.941641834157</v>
      </c>
      <c r="AC72" s="3">
        <f>IFERROR(IF(AC23&gt;$E$13,0,-INDEX(DEBT!$F$12:$F$371,MATCH(AC23,DEBT!$B$12:$B$371,0))),0)</f>
        <v>-19504.874732008462</v>
      </c>
      <c r="AD72" s="3">
        <f>IFERROR(IF(AD23&gt;$E$13,0,-INDEX(DEBT!$F$12:$F$371,MATCH(AD23,DEBT!$B$12:$B$371,0))),0)</f>
        <v>-19586.145043391833</v>
      </c>
      <c r="AE72" s="3">
        <f>IFERROR(IF(AE23&gt;$E$13,0,-INDEX(DEBT!$F$12:$F$371,MATCH(AE23,DEBT!$B$12:$B$371,0))),0)</f>
        <v>-19667.75398107263</v>
      </c>
      <c r="AF72" s="3">
        <f>IFERROR(IF(AF23&gt;$E$13,0,-INDEX(DEBT!$F$12:$F$371,MATCH(AF23,DEBT!$B$12:$B$371,0))),0)</f>
        <v>-19749.702955993769</v>
      </c>
      <c r="AG72" s="3">
        <f>IFERROR(IF(AG23&gt;$E$13,0,-INDEX(DEBT!$F$12:$F$371,MATCH(AG23,DEBT!$B$12:$B$371,0))),0)</f>
        <v>-19831.993384977071</v>
      </c>
      <c r="AH72" s="247">
        <f>IFERROR(IF(AH23&gt;$E$13,0,-INDEX(DEBT!$F$12:$F$371,MATCH(AH23,DEBT!$B$12:$B$371,0))),0)</f>
        <v>0</v>
      </c>
      <c r="AI72" s="3">
        <f>IFERROR(IF(AI23&gt;$E$13,0,-INDEX(DEBT!$F$12:$F$371,MATCH(AI23,DEBT!$B$12:$B$371,0))),0)</f>
        <v>-19914.626690747809</v>
      </c>
      <c r="AJ72" s="3">
        <f>IFERROR(IF(AJ23&gt;$E$13,0,-INDEX(DEBT!$F$12:$F$371,MATCH(AJ23,DEBT!$B$12:$B$371,0))),0)</f>
        <v>-19997.604301959262</v>
      </c>
      <c r="AK72" s="3">
        <f>IFERROR(IF(AK23&gt;$E$13,0,-INDEX(DEBT!$F$12:$F$371,MATCH(AK23,DEBT!$B$12:$B$371,0))),0)</f>
        <v>-20080.927653217423</v>
      </c>
      <c r="AL72" s="3">
        <f>IFERROR(IF(AL23&gt;$E$13,0,-INDEX(DEBT!$F$12:$F$371,MATCH(AL23,DEBT!$B$12:$B$371,0))),0)</f>
        <v>-20164.598185105828</v>
      </c>
      <c r="AM72" s="3">
        <f>IFERROR(IF(AM23&gt;$E$13,0,-INDEX(DEBT!$F$12:$F$371,MATCH(AM23,DEBT!$B$12:$B$371,0))),0)</f>
        <v>-20248.617344210437</v>
      </c>
      <c r="AN72" s="3">
        <f>IFERROR(IF(AN23&gt;$E$13,0,-INDEX(DEBT!$F$12:$F$371,MATCH(AN23,DEBT!$B$12:$B$371,0))),0)</f>
        <v>-20332.986583144651</v>
      </c>
      <c r="AO72" s="3">
        <f>IFERROR(IF(AO23&gt;$E$13,0,-INDEX(DEBT!$F$12:$F$371,MATCH(AO23,DEBT!$B$12:$B$371,0))),0)</f>
        <v>-20417.707360574415</v>
      </c>
      <c r="AP72" s="3">
        <f>IFERROR(IF(AP23&gt;$E$13,0,-INDEX(DEBT!$F$12:$F$371,MATCH(AP23,DEBT!$B$12:$B$371,0))),0)</f>
        <v>-20502.781141243478</v>
      </c>
      <c r="AQ72" s="3">
        <f>IFERROR(IF(AQ23&gt;$E$13,0,-INDEX(DEBT!$F$12:$F$371,MATCH(AQ23,DEBT!$B$12:$B$371,0))),0)</f>
        <v>-20588.20939599866</v>
      </c>
      <c r="AR72" s="3">
        <f>IFERROR(IF(AR23&gt;$E$13,0,-INDEX(DEBT!$F$12:$F$371,MATCH(AR23,DEBT!$B$12:$B$371,0))),0)</f>
        <v>-20673.99360181532</v>
      </c>
      <c r="AS72" s="3">
        <f>IFERROR(IF(AS23&gt;$E$13,0,-INDEX(DEBT!$F$12:$F$371,MATCH(AS23,DEBT!$B$12:$B$371,0))),0)</f>
        <v>-20760.135241822885</v>
      </c>
      <c r="AT72" s="3">
        <f>IFERROR(IF(AT23&gt;$E$13,0,-INDEX(DEBT!$F$12:$F$371,MATCH(AT23,DEBT!$B$12:$B$371,0))),0)</f>
        <v>-20846.635805330479</v>
      </c>
      <c r="AU72" s="247">
        <f>IFERROR(IF(AU23&gt;$E$13,0,-INDEX(DEBT!$F$12:$F$371,MATCH(AU23,DEBT!$B$12:$B$371,0))),0)</f>
        <v>0</v>
      </c>
      <c r="AV72" s="3">
        <f>IFERROR(IF(AV23&gt;$E$13,0,-INDEX(DEBT!$F$12:$F$371,MATCH(AV23,DEBT!$B$12:$B$371,0))),0)</f>
        <v>-20933.496787852684</v>
      </c>
      <c r="AW72" s="3">
        <f>IFERROR(IF(AW23&gt;$E$13,0,-INDEX(DEBT!$F$12:$F$371,MATCH(AW23,DEBT!$B$12:$B$371,0))),0)</f>
        <v>-21020.719691135411</v>
      </c>
      <c r="AX72" s="3">
        <f>IFERROR(IF(AX23&gt;$E$13,0,-INDEX(DEBT!$F$12:$F$371,MATCH(AX23,DEBT!$B$12:$B$371,0))),0)</f>
        <v>-21108.306023181809</v>
      </c>
      <c r="AY72" s="3">
        <f>IFERROR(IF(AY23&gt;$E$13,0,-INDEX(DEBT!$F$12:$F$371,MATCH(AY23,DEBT!$B$12:$B$371,0))),0)</f>
        <v>-21196.257298278397</v>
      </c>
      <c r="AZ72" s="3">
        <f>IFERROR(IF(AZ23&gt;$E$13,0,-INDEX(DEBT!$F$12:$F$371,MATCH(AZ23,DEBT!$B$12:$B$371,0))),0)</f>
        <v>-21284.57503702123</v>
      </c>
      <c r="BA72" s="3">
        <f>IFERROR(IF(BA23&gt;$E$13,0,-INDEX(DEBT!$F$12:$F$371,MATCH(BA23,DEBT!$B$12:$B$371,0))),0)</f>
        <v>-21373.260766342148</v>
      </c>
      <c r="BB72" s="3">
        <f>IFERROR(IF(BB23&gt;$E$13,0,-INDEX(DEBT!$F$12:$F$371,MATCH(BB23,DEBT!$B$12:$B$371,0))),0)</f>
        <v>-21462.316019535243</v>
      </c>
      <c r="BC72" s="3">
        <f>IFERROR(IF(BC23&gt;$E$13,0,-INDEX(DEBT!$F$12:$F$371,MATCH(BC23,DEBT!$B$12:$B$371,0))),0)</f>
        <v>-21551.742336283303</v>
      </c>
      <c r="BD72" s="3">
        <f>IFERROR(IF(BD23&gt;$E$13,0,-INDEX(DEBT!$F$12:$F$371,MATCH(BD23,DEBT!$B$12:$B$371,0))),0)</f>
        <v>-21641.541262684485</v>
      </c>
      <c r="BE72" s="3">
        <f>IFERROR(IF(BE23&gt;$E$13,0,-INDEX(DEBT!$F$12:$F$371,MATCH(BE23,DEBT!$B$12:$B$371,0))),0)</f>
        <v>-21731.714351278999</v>
      </c>
      <c r="BF72" s="3">
        <f>IFERROR(IF(BF23&gt;$E$13,0,-INDEX(DEBT!$F$12:$F$371,MATCH(BF23,DEBT!$B$12:$B$371,0))),0)</f>
        <v>-21822.263161076</v>
      </c>
      <c r="BG72" s="3">
        <f>IFERROR(IF(BG23&gt;$E$13,0,-INDEX(DEBT!$F$12:$F$371,MATCH(BG23,DEBT!$B$12:$B$371,0))),0)</f>
        <v>-21913.189257580478</v>
      </c>
      <c r="BH72" s="247">
        <f>IFERROR(IF(BH23&gt;$E$13,0,-INDEX(DEBT!$F$12:$F$371,MATCH(BH23,DEBT!$B$12:$B$371,0))),0)</f>
        <v>0</v>
      </c>
      <c r="BI72" s="3">
        <f>IFERROR(IF(BI23&gt;$E$13,0,-INDEX(DEBT!$F$12:$F$371,MATCH(BI23,DEBT!$B$12:$B$371,0))),0)</f>
        <v>-22004.494212820398</v>
      </c>
      <c r="BJ72" s="3">
        <f>IFERROR(IF(BJ23&gt;$E$13,0,-INDEX(DEBT!$F$12:$F$371,MATCH(BJ23,DEBT!$B$12:$B$371,0))),0)</f>
        <v>-22096.179605373814</v>
      </c>
      <c r="BK72" s="3">
        <f>IFERROR(IF(BK23&gt;$E$13,0,-INDEX(DEBT!$F$12:$F$371,MATCH(BK23,DEBT!$B$12:$B$371,0))),0)</f>
        <v>-22188.247020396208</v>
      </c>
      <c r="BL72" s="3">
        <f>IFERROR(IF(BL23&gt;$E$13,0,-INDEX(DEBT!$F$12:$F$371,MATCH(BL23,DEBT!$B$12:$B$371,0))),0)</f>
        <v>-22280.698049647857</v>
      </c>
      <c r="BM72" s="3">
        <f>IFERROR(IF(BM23&gt;$E$13,0,-INDEX(DEBT!$F$12:$F$371,MATCH(BM23,DEBT!$B$12:$B$371,0))),0)</f>
        <v>-22373.534291521395</v>
      </c>
      <c r="BN72" s="3">
        <f>IFERROR(IF(BN23&gt;$E$13,0,-INDEX(DEBT!$F$12:$F$371,MATCH(BN23,DEBT!$B$12:$B$371,0))),0)</f>
        <v>-22466.757351069402</v>
      </c>
      <c r="BO72" s="3">
        <f>IFERROR(IF(BO23&gt;$E$13,0,-INDEX(DEBT!$F$12:$F$371,MATCH(BO23,DEBT!$B$12:$B$371,0))),0)</f>
        <v>-22560.368840032184</v>
      </c>
      <c r="BP72" s="3">
        <f>IFERROR(IF(BP23&gt;$E$13,0,-INDEX(DEBT!$F$12:$F$371,MATCH(BP23,DEBT!$B$12:$B$371,0))),0)</f>
        <v>-22654.370376865656</v>
      </c>
      <c r="BQ72" s="3">
        <f>IFERROR(IF(BQ23&gt;$E$13,0,-INDEX(DEBT!$F$12:$F$371,MATCH(BQ23,DEBT!$B$12:$B$371,0))),0)</f>
        <v>-22748.763586769259</v>
      </c>
      <c r="BR72" s="3">
        <f>IFERROR(IF(BR23&gt;$E$13,0,-INDEX(DEBT!$F$12:$F$371,MATCH(BR23,DEBT!$B$12:$B$371,0))),0)</f>
        <v>-22843.550101714136</v>
      </c>
      <c r="BS72" s="3">
        <f>IFERROR(IF(BS23&gt;$E$13,0,-INDEX(DEBT!$F$12:$F$371,MATCH(BS23,DEBT!$B$12:$B$371,0))),0)</f>
        <v>-22938.731560471275</v>
      </c>
      <c r="BT72" s="3">
        <f>IFERROR(IF(BT23&gt;$E$13,0,-INDEX(DEBT!$F$12:$F$371,MATCH(BT23,DEBT!$B$12:$B$371,0))),0)</f>
        <v>-23034.309608639909</v>
      </c>
      <c r="BU72" s="247">
        <f>IFERROR(IF(BU23&gt;$E$13,0,-INDEX(DEBT!$F$12:$F$371,MATCH(BU23,DEBT!$B$12:$B$371,0))),0)</f>
        <v>0</v>
      </c>
      <c r="BV72" s="3">
        <f>IFERROR(IF(BV23&gt;$E$13,0,-INDEX(DEBT!$F$12:$F$371,MATCH(BV23,DEBT!$B$12:$B$371,0))),0)</f>
        <v>0</v>
      </c>
      <c r="BW72" s="3">
        <f>IFERROR(IF(BW23&gt;$E$13,0,-INDEX(DEBT!$F$12:$F$371,MATCH(BW23,DEBT!$B$12:$B$371,0))),0)</f>
        <v>0</v>
      </c>
      <c r="BX72" s="3">
        <f>IFERROR(IF(BX23&gt;$E$13,0,-INDEX(DEBT!$F$12:$F$371,MATCH(BX23,DEBT!$B$12:$B$371,0))),0)</f>
        <v>0</v>
      </c>
      <c r="BY72" s="3">
        <f>IFERROR(IF(BY23&gt;$E$13,0,-INDEX(DEBT!$F$12:$F$371,MATCH(BY23,DEBT!$B$12:$B$371,0))),0)</f>
        <v>0</v>
      </c>
      <c r="BZ72" s="3">
        <f>IFERROR(IF(BZ23&gt;$E$13,0,-INDEX(DEBT!$F$12:$F$371,MATCH(BZ23,DEBT!$B$12:$B$371,0))),0)</f>
        <v>0</v>
      </c>
      <c r="CA72" s="3">
        <f>IFERROR(IF(CA23&gt;$E$13,0,-INDEX(DEBT!$F$12:$F$371,MATCH(CA23,DEBT!$B$12:$B$371,0))),0)</f>
        <v>0</v>
      </c>
      <c r="CB72" s="3">
        <f>IFERROR(IF(CB23&gt;$E$13,0,-INDEX(DEBT!$F$12:$F$371,MATCH(CB23,DEBT!$B$12:$B$371,0))),0)</f>
        <v>0</v>
      </c>
      <c r="CC72" s="3">
        <f>IFERROR(IF(CC23&gt;$E$13,0,-INDEX(DEBT!$F$12:$F$371,MATCH(CC23,DEBT!$B$12:$B$371,0))),0)</f>
        <v>0</v>
      </c>
      <c r="CD72" s="3">
        <f>IFERROR(IF(CD23&gt;$E$13,0,-INDEX(DEBT!$F$12:$F$371,MATCH(CD23,DEBT!$B$12:$B$371,0))),0)</f>
        <v>0</v>
      </c>
      <c r="CE72" s="3">
        <f>IFERROR(IF(CE23&gt;$E$13,0,-INDEX(DEBT!$F$12:$F$371,MATCH(CE23,DEBT!$B$12:$B$371,0))),0)</f>
        <v>0</v>
      </c>
      <c r="CF72" s="3">
        <f>IFERROR(IF(CF23&gt;$E$13,0,-INDEX(DEBT!$F$12:$F$371,MATCH(CF23,DEBT!$B$12:$B$371,0))),0)</f>
        <v>0</v>
      </c>
      <c r="CG72" s="3">
        <f>IFERROR(IF(CG23&gt;$E$13,0,-INDEX(DEBT!$F$12:$F$371,MATCH(CG23,DEBT!$B$12:$B$371,0))),0)</f>
        <v>0</v>
      </c>
      <c r="CH72" s="247">
        <f>IFERROR(IF(CH23&gt;$E$13,0,-INDEX(DEBT!$F$12:$F$371,MATCH(CH23,DEBT!$B$12:$B$371,0))),0)</f>
        <v>0</v>
      </c>
    </row>
    <row r="73" spans="2:86" ht="15.75" x14ac:dyDescent="0.25">
      <c r="B73" s="311"/>
      <c r="C73" s="191"/>
      <c r="D73" s="152" t="s">
        <v>106</v>
      </c>
      <c r="E73" s="165">
        <f>+SUMIFS($G73:$CH73,$G$23:$CH$23,"&lt;="&amp;$E$13)</f>
        <v>-16774309.812754782</v>
      </c>
      <c r="F73" s="177"/>
      <c r="G73" s="143">
        <f>+IF(G22=($N$12*$H$16),G69+G71,0)</f>
        <v>0</v>
      </c>
      <c r="H73" s="33">
        <f t="shared" ref="H73:AM73" si="182">-IF(H22=($N$12*$H$16),H69+H72,0)</f>
        <v>0</v>
      </c>
      <c r="I73" s="33">
        <f t="shared" si="182"/>
        <v>0</v>
      </c>
      <c r="J73" s="33">
        <f t="shared" si="182"/>
        <v>0</v>
      </c>
      <c r="K73" s="33">
        <f t="shared" si="182"/>
        <v>0</v>
      </c>
      <c r="L73" s="33">
        <f t="shared" si="182"/>
        <v>0</v>
      </c>
      <c r="M73" s="33">
        <f t="shared" si="182"/>
        <v>0</v>
      </c>
      <c r="N73" s="33">
        <f t="shared" si="182"/>
        <v>0</v>
      </c>
      <c r="O73" s="33">
        <f t="shared" si="182"/>
        <v>0</v>
      </c>
      <c r="P73" s="33">
        <f t="shared" si="182"/>
        <v>0</v>
      </c>
      <c r="Q73" s="33">
        <f t="shared" si="182"/>
        <v>0</v>
      </c>
      <c r="R73" s="33">
        <f t="shared" si="182"/>
        <v>0</v>
      </c>
      <c r="S73" s="33">
        <f t="shared" si="182"/>
        <v>0</v>
      </c>
      <c r="T73" s="33">
        <f t="shared" si="182"/>
        <v>0</v>
      </c>
      <c r="U73" s="247">
        <f t="shared" si="182"/>
        <v>0</v>
      </c>
      <c r="V73" s="33">
        <f t="shared" si="182"/>
        <v>0</v>
      </c>
      <c r="W73" s="33">
        <f t="shared" si="182"/>
        <v>0</v>
      </c>
      <c r="X73" s="33">
        <f t="shared" si="182"/>
        <v>0</v>
      </c>
      <c r="Y73" s="33">
        <f t="shared" si="182"/>
        <v>0</v>
      </c>
      <c r="Z73" s="33">
        <f t="shared" si="182"/>
        <v>0</v>
      </c>
      <c r="AA73" s="33">
        <f t="shared" si="182"/>
        <v>0</v>
      </c>
      <c r="AB73" s="33">
        <f t="shared" si="182"/>
        <v>0</v>
      </c>
      <c r="AC73" s="33">
        <f t="shared" si="182"/>
        <v>0</v>
      </c>
      <c r="AD73" s="33">
        <f t="shared" si="182"/>
        <v>0</v>
      </c>
      <c r="AE73" s="33">
        <f t="shared" si="182"/>
        <v>0</v>
      </c>
      <c r="AF73" s="33">
        <f t="shared" si="182"/>
        <v>0</v>
      </c>
      <c r="AG73" s="33">
        <f t="shared" si="182"/>
        <v>0</v>
      </c>
      <c r="AH73" s="247">
        <f t="shared" si="182"/>
        <v>0</v>
      </c>
      <c r="AI73" s="33">
        <f t="shared" si="182"/>
        <v>0</v>
      </c>
      <c r="AJ73" s="33">
        <f t="shared" si="182"/>
        <v>0</v>
      </c>
      <c r="AK73" s="33">
        <f t="shared" si="182"/>
        <v>0</v>
      </c>
      <c r="AL73" s="33">
        <f t="shared" si="182"/>
        <v>0</v>
      </c>
      <c r="AM73" s="33">
        <f t="shared" si="182"/>
        <v>0</v>
      </c>
      <c r="AN73" s="33">
        <f t="shared" ref="AN73:BS73" si="183">-IF(AN22=($N$12*$H$16),AN69+AN72,0)</f>
        <v>0</v>
      </c>
      <c r="AO73" s="33">
        <f t="shared" si="183"/>
        <v>0</v>
      </c>
      <c r="AP73" s="33">
        <f t="shared" si="183"/>
        <v>0</v>
      </c>
      <c r="AQ73" s="33">
        <f t="shared" si="183"/>
        <v>0</v>
      </c>
      <c r="AR73" s="33">
        <f t="shared" si="183"/>
        <v>0</v>
      </c>
      <c r="AS73" s="33">
        <f t="shared" si="183"/>
        <v>0</v>
      </c>
      <c r="AT73" s="33">
        <f t="shared" si="183"/>
        <v>0</v>
      </c>
      <c r="AU73" s="247">
        <f t="shared" si="183"/>
        <v>0</v>
      </c>
      <c r="AV73" s="33">
        <f t="shared" si="183"/>
        <v>0</v>
      </c>
      <c r="AW73" s="33">
        <f t="shared" si="183"/>
        <v>0</v>
      </c>
      <c r="AX73" s="33">
        <f t="shared" si="183"/>
        <v>0</v>
      </c>
      <c r="AY73" s="33">
        <f t="shared" si="183"/>
        <v>0</v>
      </c>
      <c r="AZ73" s="33">
        <f t="shared" si="183"/>
        <v>0</v>
      </c>
      <c r="BA73" s="33">
        <f t="shared" si="183"/>
        <v>0</v>
      </c>
      <c r="BB73" s="33">
        <f t="shared" si="183"/>
        <v>0</v>
      </c>
      <c r="BC73" s="33">
        <f t="shared" si="183"/>
        <v>0</v>
      </c>
      <c r="BD73" s="33">
        <f t="shared" si="183"/>
        <v>0</v>
      </c>
      <c r="BE73" s="33">
        <f t="shared" si="183"/>
        <v>0</v>
      </c>
      <c r="BF73" s="33">
        <f t="shared" si="183"/>
        <v>0</v>
      </c>
      <c r="BG73" s="33">
        <f t="shared" si="183"/>
        <v>0</v>
      </c>
      <c r="BH73" s="247">
        <f t="shared" si="183"/>
        <v>0</v>
      </c>
      <c r="BI73" s="33">
        <f t="shared" si="183"/>
        <v>0</v>
      </c>
      <c r="BJ73" s="33">
        <f t="shared" si="183"/>
        <v>0</v>
      </c>
      <c r="BK73" s="33">
        <f t="shared" si="183"/>
        <v>0</v>
      </c>
      <c r="BL73" s="33">
        <f t="shared" si="183"/>
        <v>0</v>
      </c>
      <c r="BM73" s="33">
        <f t="shared" si="183"/>
        <v>0</v>
      </c>
      <c r="BN73" s="33">
        <f t="shared" si="183"/>
        <v>0</v>
      </c>
      <c r="BO73" s="33">
        <f t="shared" si="183"/>
        <v>0</v>
      </c>
      <c r="BP73" s="33">
        <f t="shared" si="183"/>
        <v>0</v>
      </c>
      <c r="BQ73" s="33">
        <f t="shared" si="183"/>
        <v>0</v>
      </c>
      <c r="BR73" s="33">
        <f t="shared" si="183"/>
        <v>0</v>
      </c>
      <c r="BS73" s="33">
        <f t="shared" si="183"/>
        <v>0</v>
      </c>
      <c r="BT73" s="33">
        <f t="shared" ref="BT73" si="184">-IF(BT22=($N$12*$H$16),BT69+BT72,0)</f>
        <v>-16774309.812754782</v>
      </c>
      <c r="BU73" s="247"/>
      <c r="BV73" s="33">
        <f t="shared" ref="BV73:CG73" si="185">-IF(BV22=($N$12*$H$16),BV69+BV72,0)</f>
        <v>0</v>
      </c>
      <c r="BW73" s="33">
        <f t="shared" si="185"/>
        <v>0</v>
      </c>
      <c r="BX73" s="33">
        <f t="shared" si="185"/>
        <v>0</v>
      </c>
      <c r="BY73" s="33">
        <f t="shared" si="185"/>
        <v>0</v>
      </c>
      <c r="BZ73" s="33">
        <f t="shared" si="185"/>
        <v>0</v>
      </c>
      <c r="CA73" s="33">
        <f t="shared" si="185"/>
        <v>0</v>
      </c>
      <c r="CB73" s="33">
        <f t="shared" si="185"/>
        <v>0</v>
      </c>
      <c r="CC73" s="33">
        <f t="shared" si="185"/>
        <v>0</v>
      </c>
      <c r="CD73" s="33">
        <f t="shared" si="185"/>
        <v>0</v>
      </c>
      <c r="CE73" s="33">
        <f t="shared" si="185"/>
        <v>0</v>
      </c>
      <c r="CF73" s="33">
        <f t="shared" si="185"/>
        <v>0</v>
      </c>
      <c r="CG73" s="33">
        <f t="shared" si="185"/>
        <v>0</v>
      </c>
      <c r="CH73" s="247"/>
    </row>
    <row r="74" spans="2:86" ht="19.5" x14ac:dyDescent="0.3">
      <c r="B74" s="311"/>
      <c r="C74" s="191"/>
      <c r="D74" s="157" t="s">
        <v>107</v>
      </c>
      <c r="E74" s="165"/>
      <c r="F74" s="177"/>
      <c r="G74" s="8">
        <f>+G70+G72+G73</f>
        <v>18000000</v>
      </c>
      <c r="I74" s="8">
        <f>+I69+I72+I73</f>
        <v>17981976.756548177</v>
      </c>
      <c r="J74" s="8">
        <f t="shared" ref="J74:S74" si="186">+J69+J72+J73</f>
        <v>17963878.416248642</v>
      </c>
      <c r="K74" s="8">
        <f t="shared" si="186"/>
        <v>17945704.666197859</v>
      </c>
      <c r="L74" s="8">
        <f t="shared" si="186"/>
        <v>17927455.192188527</v>
      </c>
      <c r="M74" s="8">
        <f t="shared" si="186"/>
        <v>17909129.678704157</v>
      </c>
      <c r="N74" s="8">
        <f t="shared" si="186"/>
        <v>17890727.808913603</v>
      </c>
      <c r="O74" s="8">
        <f t="shared" si="186"/>
        <v>17872249.264665589</v>
      </c>
      <c r="P74" s="8">
        <f t="shared" si="186"/>
        <v>17853693.726483207</v>
      </c>
      <c r="Q74" s="8">
        <f t="shared" si="186"/>
        <v>17835060.873558398</v>
      </c>
      <c r="R74" s="8">
        <f t="shared" si="186"/>
        <v>17816350.383746404</v>
      </c>
      <c r="S74" s="8">
        <f t="shared" si="186"/>
        <v>17797561.933560193</v>
      </c>
      <c r="T74" s="234">
        <f>+T69+T72+T73</f>
        <v>17778695.198164873</v>
      </c>
      <c r="U74" s="249">
        <f>+U69+U72+U73</f>
        <v>17778695.198164877</v>
      </c>
      <c r="V74" s="8">
        <f t="shared" ref="V74:AG74" si="187">+V69+V72+V73</f>
        <v>17759749.851372071</v>
      </c>
      <c r="W74" s="8">
        <f t="shared" si="187"/>
        <v>17740725.565634299</v>
      </c>
      <c r="X74" s="8">
        <f t="shared" si="187"/>
        <v>17721622.012039289</v>
      </c>
      <c r="Y74" s="8">
        <f t="shared" si="187"/>
        <v>17702438.8603043</v>
      </c>
      <c r="Z74" s="8">
        <f t="shared" si="187"/>
        <v>17683175.778770413</v>
      </c>
      <c r="AA74" s="8">
        <f t="shared" si="187"/>
        <v>17663832.434396803</v>
      </c>
      <c r="AB74" s="8">
        <f t="shared" si="187"/>
        <v>17644408.49275497</v>
      </c>
      <c r="AC74" s="8">
        <f t="shared" si="187"/>
        <v>17624903.61802296</v>
      </c>
      <c r="AD74" s="8">
        <f t="shared" si="187"/>
        <v>17605317.472979568</v>
      </c>
      <c r="AE74" s="8">
        <f t="shared" si="187"/>
        <v>17585649.718998495</v>
      </c>
      <c r="AF74" s="8">
        <f t="shared" si="187"/>
        <v>17565900.016042501</v>
      </c>
      <c r="AG74" s="8">
        <f t="shared" si="187"/>
        <v>17546068.022657525</v>
      </c>
      <c r="AH74" s="249">
        <f>+AH69+AH72</f>
        <v>0</v>
      </c>
      <c r="AI74" s="8">
        <f t="shared" ref="AI74:CH74" si="188">+AI69+AI72+AI73</f>
        <v>17526153.395966776</v>
      </c>
      <c r="AJ74" s="8">
        <f t="shared" si="188"/>
        <v>17506155.791664816</v>
      </c>
      <c r="AK74" s="8">
        <f t="shared" si="188"/>
        <v>17486074.864011601</v>
      </c>
      <c r="AL74" s="8">
        <f t="shared" si="188"/>
        <v>17465910.265826494</v>
      </c>
      <c r="AM74" s="8">
        <f t="shared" si="188"/>
        <v>17445661.648482282</v>
      </c>
      <c r="AN74" s="8">
        <f t="shared" si="188"/>
        <v>17425328.661899138</v>
      </c>
      <c r="AO74" s="8">
        <f t="shared" si="188"/>
        <v>17404910.954538565</v>
      </c>
      <c r="AP74" s="8">
        <f t="shared" si="188"/>
        <v>17384408.173397321</v>
      </c>
      <c r="AQ74" s="8">
        <f t="shared" si="188"/>
        <v>17363819.964001324</v>
      </c>
      <c r="AR74" s="8">
        <f t="shared" si="188"/>
        <v>17343145.97039951</v>
      </c>
      <c r="AS74" s="8">
        <f t="shared" si="188"/>
        <v>17322385.835157689</v>
      </c>
      <c r="AT74" s="8">
        <f t="shared" si="188"/>
        <v>17301539.199352358</v>
      </c>
      <c r="AU74" s="249">
        <f t="shared" si="188"/>
        <v>0</v>
      </c>
      <c r="AV74" s="8">
        <f t="shared" si="188"/>
        <v>17280605.702564504</v>
      </c>
      <c r="AW74" s="8">
        <f t="shared" si="188"/>
        <v>17259584.982873369</v>
      </c>
      <c r="AX74" s="8">
        <f t="shared" si="188"/>
        <v>17238476.676850189</v>
      </c>
      <c r="AY74" s="8">
        <f t="shared" si="188"/>
        <v>17217280.419551909</v>
      </c>
      <c r="AZ74" s="8">
        <f t="shared" si="188"/>
        <v>17195995.844514888</v>
      </c>
      <c r="BA74" s="8">
        <f t="shared" si="188"/>
        <v>17174622.583748545</v>
      </c>
      <c r="BB74" s="8">
        <f t="shared" si="188"/>
        <v>17153160.26772901</v>
      </c>
      <c r="BC74" s="8">
        <f t="shared" si="188"/>
        <v>17131608.525392726</v>
      </c>
      <c r="BD74" s="8">
        <f t="shared" si="188"/>
        <v>17109966.98413004</v>
      </c>
      <c r="BE74" s="8">
        <f t="shared" si="188"/>
        <v>17088235.269778762</v>
      </c>
      <c r="BF74" s="8">
        <f t="shared" si="188"/>
        <v>17066413.006617688</v>
      </c>
      <c r="BG74" s="8">
        <f t="shared" si="188"/>
        <v>17044499.817360107</v>
      </c>
      <c r="BH74" s="249">
        <f t="shared" si="188"/>
        <v>0</v>
      </c>
      <c r="BI74" s="8">
        <f t="shared" si="188"/>
        <v>17022495.323147286</v>
      </c>
      <c r="BJ74" s="8">
        <f t="shared" si="188"/>
        <v>17000399.143541913</v>
      </c>
      <c r="BK74" s="8">
        <f t="shared" si="188"/>
        <v>16978210.896521516</v>
      </c>
      <c r="BL74" s="8">
        <f t="shared" si="188"/>
        <v>16955930.198471867</v>
      </c>
      <c r="BM74" s="8">
        <f t="shared" si="188"/>
        <v>16933556.664180346</v>
      </c>
      <c r="BN74" s="8">
        <f t="shared" si="188"/>
        <v>16911089.906829275</v>
      </c>
      <c r="BO74" s="8">
        <f t="shared" si="188"/>
        <v>16888529.537989244</v>
      </c>
      <c r="BP74" s="8">
        <f t="shared" si="188"/>
        <v>16865875.167612378</v>
      </c>
      <c r="BQ74" s="8">
        <f t="shared" si="188"/>
        <v>16843126.404025607</v>
      </c>
      <c r="BR74" s="8">
        <f t="shared" si="188"/>
        <v>16820282.853923894</v>
      </c>
      <c r="BS74" s="8">
        <f t="shared" si="188"/>
        <v>16797344.122363422</v>
      </c>
      <c r="BT74" s="8">
        <f t="shared" si="188"/>
        <v>0</v>
      </c>
      <c r="BU74" s="249">
        <f t="shared" si="188"/>
        <v>0</v>
      </c>
      <c r="BV74" s="8">
        <f t="shared" si="188"/>
        <v>0</v>
      </c>
      <c r="BW74" s="8">
        <f t="shared" si="188"/>
        <v>0</v>
      </c>
      <c r="BX74" s="8">
        <f t="shared" si="188"/>
        <v>0</v>
      </c>
      <c r="BY74" s="8">
        <f t="shared" si="188"/>
        <v>0</v>
      </c>
      <c r="BZ74" s="8">
        <f t="shared" si="188"/>
        <v>0</v>
      </c>
      <c r="CA74" s="8">
        <f t="shared" si="188"/>
        <v>0</v>
      </c>
      <c r="CB74" s="8">
        <f t="shared" si="188"/>
        <v>0</v>
      </c>
      <c r="CC74" s="8">
        <f t="shared" si="188"/>
        <v>0</v>
      </c>
      <c r="CD74" s="8">
        <f t="shared" si="188"/>
        <v>0</v>
      </c>
      <c r="CE74" s="8">
        <f t="shared" si="188"/>
        <v>0</v>
      </c>
      <c r="CF74" s="8">
        <f t="shared" si="188"/>
        <v>0</v>
      </c>
      <c r="CG74" s="8">
        <f t="shared" si="188"/>
        <v>0</v>
      </c>
      <c r="CH74" s="249">
        <f t="shared" si="188"/>
        <v>0</v>
      </c>
    </row>
    <row r="75" spans="2:86" ht="15.75" x14ac:dyDescent="0.25">
      <c r="B75" s="311"/>
      <c r="C75" s="191"/>
      <c r="D75" s="152"/>
      <c r="E75" s="166"/>
      <c r="F75" s="175"/>
      <c r="T75" s="200"/>
      <c r="U75" s="239"/>
      <c r="AH75" s="239"/>
      <c r="AU75" s="239"/>
      <c r="BH75" s="239"/>
      <c r="BU75" s="239"/>
      <c r="CH75" s="239"/>
    </row>
    <row r="76" spans="2:86" ht="19.5" x14ac:dyDescent="0.3">
      <c r="B76" s="311"/>
      <c r="C76" s="191"/>
      <c r="D76" s="155" t="s">
        <v>108</v>
      </c>
      <c r="E76" s="167">
        <f>+SUMIFS($G76:$CH76,$G$23:$CH$23,"&lt;="&amp;$E$13)</f>
        <v>-180000</v>
      </c>
      <c r="F76" s="187"/>
      <c r="G76" s="29">
        <f t="shared" ref="G76:AL76" si="189">-G70*$E$16</f>
        <v>-180000</v>
      </c>
      <c r="H76" s="29">
        <f t="shared" si="189"/>
        <v>0</v>
      </c>
      <c r="I76" s="29">
        <f t="shared" si="189"/>
        <v>0</v>
      </c>
      <c r="J76" s="29">
        <f t="shared" si="189"/>
        <v>0</v>
      </c>
      <c r="K76" s="29">
        <f t="shared" si="189"/>
        <v>0</v>
      </c>
      <c r="L76" s="29">
        <f t="shared" si="189"/>
        <v>0</v>
      </c>
      <c r="M76" s="29">
        <f t="shared" si="189"/>
        <v>0</v>
      </c>
      <c r="N76" s="29">
        <f t="shared" si="189"/>
        <v>0</v>
      </c>
      <c r="O76" s="29">
        <f t="shared" si="189"/>
        <v>0</v>
      </c>
      <c r="P76" s="29">
        <f t="shared" si="189"/>
        <v>0</v>
      </c>
      <c r="Q76" s="29">
        <f t="shared" si="189"/>
        <v>0</v>
      </c>
      <c r="R76" s="29">
        <f t="shared" si="189"/>
        <v>0</v>
      </c>
      <c r="S76" s="29">
        <f t="shared" si="189"/>
        <v>0</v>
      </c>
      <c r="T76" s="29">
        <f t="shared" si="189"/>
        <v>0</v>
      </c>
      <c r="U76" s="146">
        <f t="shared" si="189"/>
        <v>0</v>
      </c>
      <c r="V76" s="29">
        <f t="shared" si="189"/>
        <v>0</v>
      </c>
      <c r="W76" s="29">
        <f t="shared" si="189"/>
        <v>0</v>
      </c>
      <c r="X76" s="29">
        <f t="shared" si="189"/>
        <v>0</v>
      </c>
      <c r="Y76" s="29">
        <f t="shared" si="189"/>
        <v>0</v>
      </c>
      <c r="Z76" s="29">
        <f t="shared" si="189"/>
        <v>0</v>
      </c>
      <c r="AA76" s="29">
        <f t="shared" si="189"/>
        <v>0</v>
      </c>
      <c r="AB76" s="29">
        <f t="shared" si="189"/>
        <v>0</v>
      </c>
      <c r="AC76" s="29">
        <f t="shared" si="189"/>
        <v>0</v>
      </c>
      <c r="AD76" s="29">
        <f t="shared" si="189"/>
        <v>0</v>
      </c>
      <c r="AE76" s="29">
        <f t="shared" si="189"/>
        <v>0</v>
      </c>
      <c r="AF76" s="29">
        <f t="shared" si="189"/>
        <v>0</v>
      </c>
      <c r="AG76" s="29">
        <f t="shared" si="189"/>
        <v>0</v>
      </c>
      <c r="AH76" s="146">
        <f t="shared" si="189"/>
        <v>0</v>
      </c>
      <c r="AI76" s="29">
        <f t="shared" si="189"/>
        <v>0</v>
      </c>
      <c r="AJ76" s="29">
        <f t="shared" si="189"/>
        <v>0</v>
      </c>
      <c r="AK76" s="29">
        <f t="shared" si="189"/>
        <v>0</v>
      </c>
      <c r="AL76" s="29">
        <f t="shared" si="189"/>
        <v>0</v>
      </c>
      <c r="AM76" s="29">
        <f t="shared" ref="AM76:BR76" si="190">-AM70*$E$16</f>
        <v>0</v>
      </c>
      <c r="AN76" s="29">
        <f t="shared" si="190"/>
        <v>0</v>
      </c>
      <c r="AO76" s="29">
        <f t="shared" si="190"/>
        <v>0</v>
      </c>
      <c r="AP76" s="29">
        <f t="shared" si="190"/>
        <v>0</v>
      </c>
      <c r="AQ76" s="29">
        <f t="shared" si="190"/>
        <v>0</v>
      </c>
      <c r="AR76" s="29">
        <f t="shared" si="190"/>
        <v>0</v>
      </c>
      <c r="AS76" s="29">
        <f t="shared" si="190"/>
        <v>0</v>
      </c>
      <c r="AT76" s="29">
        <f t="shared" si="190"/>
        <v>0</v>
      </c>
      <c r="AU76" s="146">
        <f t="shared" si="190"/>
        <v>0</v>
      </c>
      <c r="AV76" s="29">
        <f t="shared" si="190"/>
        <v>0</v>
      </c>
      <c r="AW76" s="29">
        <f t="shared" si="190"/>
        <v>0</v>
      </c>
      <c r="AX76" s="29">
        <f t="shared" si="190"/>
        <v>0</v>
      </c>
      <c r="AY76" s="29">
        <f t="shared" si="190"/>
        <v>0</v>
      </c>
      <c r="AZ76" s="29">
        <f t="shared" si="190"/>
        <v>0</v>
      </c>
      <c r="BA76" s="29">
        <f t="shared" si="190"/>
        <v>0</v>
      </c>
      <c r="BB76" s="29">
        <f t="shared" si="190"/>
        <v>0</v>
      </c>
      <c r="BC76" s="29">
        <f t="shared" si="190"/>
        <v>0</v>
      </c>
      <c r="BD76" s="29">
        <f t="shared" si="190"/>
        <v>0</v>
      </c>
      <c r="BE76" s="29">
        <f t="shared" si="190"/>
        <v>0</v>
      </c>
      <c r="BF76" s="29">
        <f t="shared" si="190"/>
        <v>0</v>
      </c>
      <c r="BG76" s="29">
        <f t="shared" si="190"/>
        <v>0</v>
      </c>
      <c r="BH76" s="146">
        <f t="shared" si="190"/>
        <v>0</v>
      </c>
      <c r="BI76" s="29">
        <f t="shared" si="190"/>
        <v>0</v>
      </c>
      <c r="BJ76" s="29">
        <f t="shared" si="190"/>
        <v>0</v>
      </c>
      <c r="BK76" s="29">
        <f t="shared" si="190"/>
        <v>0</v>
      </c>
      <c r="BL76" s="29">
        <f t="shared" si="190"/>
        <v>0</v>
      </c>
      <c r="BM76" s="29">
        <f t="shared" si="190"/>
        <v>0</v>
      </c>
      <c r="BN76" s="29">
        <f t="shared" si="190"/>
        <v>0</v>
      </c>
      <c r="BO76" s="29">
        <f t="shared" si="190"/>
        <v>0</v>
      </c>
      <c r="BP76" s="29">
        <f t="shared" si="190"/>
        <v>0</v>
      </c>
      <c r="BQ76" s="29">
        <f t="shared" si="190"/>
        <v>0</v>
      </c>
      <c r="BR76" s="29">
        <f t="shared" si="190"/>
        <v>0</v>
      </c>
      <c r="BS76" s="29">
        <f t="shared" ref="BS76:CH76" si="191">-BS70*$E$16</f>
        <v>0</v>
      </c>
      <c r="BT76" s="29">
        <f t="shared" si="191"/>
        <v>0</v>
      </c>
      <c r="BU76" s="146">
        <f t="shared" si="191"/>
        <v>0</v>
      </c>
      <c r="BV76" s="29">
        <f t="shared" si="191"/>
        <v>0</v>
      </c>
      <c r="BW76" s="29">
        <f t="shared" si="191"/>
        <v>0</v>
      </c>
      <c r="BX76" s="29">
        <f t="shared" si="191"/>
        <v>0</v>
      </c>
      <c r="BY76" s="29">
        <f t="shared" si="191"/>
        <v>0</v>
      </c>
      <c r="BZ76" s="29">
        <f t="shared" si="191"/>
        <v>0</v>
      </c>
      <c r="CA76" s="29">
        <f t="shared" si="191"/>
        <v>0</v>
      </c>
      <c r="CB76" s="29">
        <f t="shared" si="191"/>
        <v>0</v>
      </c>
      <c r="CC76" s="29">
        <f t="shared" si="191"/>
        <v>0</v>
      </c>
      <c r="CD76" s="29">
        <f t="shared" si="191"/>
        <v>0</v>
      </c>
      <c r="CE76" s="29">
        <f t="shared" si="191"/>
        <v>0</v>
      </c>
      <c r="CF76" s="29">
        <f t="shared" si="191"/>
        <v>0</v>
      </c>
      <c r="CG76" s="29">
        <f t="shared" si="191"/>
        <v>0</v>
      </c>
      <c r="CH76" s="146">
        <f t="shared" si="191"/>
        <v>0</v>
      </c>
    </row>
    <row r="77" spans="2:86" ht="15.75" x14ac:dyDescent="0.25">
      <c r="D77" s="152"/>
      <c r="E77" s="166"/>
      <c r="F77" s="175"/>
      <c r="U77" s="239"/>
      <c r="AH77" s="239"/>
      <c r="AU77" s="239"/>
      <c r="BH77" s="239"/>
      <c r="BU77" s="239"/>
      <c r="CH77" s="239"/>
    </row>
    <row r="78" spans="2:86" ht="19.5" x14ac:dyDescent="0.3">
      <c r="D78" s="155" t="s">
        <v>109</v>
      </c>
      <c r="E78" s="167">
        <f ca="1">+SUMIFS($G78:$CH78,$G$23:$CH$23,"&lt;="&amp;$E$13)</f>
        <v>42741114.501249261</v>
      </c>
      <c r="F78" s="187"/>
      <c r="G78" s="42">
        <f ca="1">+G64+G70+G71+G72+G73+G76</f>
        <v>-10230000</v>
      </c>
      <c r="H78" s="21"/>
      <c r="I78" s="148">
        <f ca="1">+I64+I70+I71+I72+I73+I76</f>
        <v>-56805.743451820876</v>
      </c>
      <c r="J78" s="148">
        <f t="shared" ref="J78:S78" ca="1" si="192">+J64+J70+J71+J72+J73+J76</f>
        <v>-47595.785118487496</v>
      </c>
      <c r="K78" s="148">
        <f t="shared" ca="1" si="192"/>
        <v>-38204.993451820919</v>
      </c>
      <c r="L78" s="148">
        <f t="shared" ca="1" si="192"/>
        <v>-28804.493451820916</v>
      </c>
      <c r="M78" s="148">
        <f t="shared" ca="1" si="192"/>
        <v>-19386.57678515424</v>
      </c>
      <c r="N78" s="148">
        <f t="shared" ca="1" si="192"/>
        <v>-9787.8267851542732</v>
      </c>
      <c r="O78" s="148">
        <f t="shared" ca="1" si="192"/>
        <v>-8.2434518209629459</v>
      </c>
      <c r="P78" s="148">
        <f t="shared" ca="1" si="192"/>
        <v>9952.173214845694</v>
      </c>
      <c r="Q78" s="148">
        <f t="shared" ca="1" si="192"/>
        <v>20093.423214845679</v>
      </c>
      <c r="R78" s="148">
        <f t="shared" ca="1" si="192"/>
        <v>30415.506548179015</v>
      </c>
      <c r="S78" s="148">
        <f t="shared" ca="1" si="192"/>
        <v>40918.423214845643</v>
      </c>
      <c r="T78" s="148">
        <f ca="1">+T64+T70+T71+T72+T73+T76</f>
        <v>51602.173214845709</v>
      </c>
      <c r="U78" s="238"/>
      <c r="V78" s="148">
        <f ca="1">+V64+V70+V71+V72+V73+V76</f>
        <v>149156.45654817903</v>
      </c>
      <c r="W78" s="148">
        <f t="shared" ref="W78:AG78" ca="1" si="193">+W64+W70+W71+W72+W73+W76</f>
        <v>149156.45654817918</v>
      </c>
      <c r="X78" s="148">
        <f t="shared" ca="1" si="193"/>
        <v>149156.45654817915</v>
      </c>
      <c r="Y78" s="148">
        <f t="shared" ca="1" si="193"/>
        <v>149156.45654817918</v>
      </c>
      <c r="Z78" s="148">
        <f t="shared" ca="1" si="193"/>
        <v>149156.45654817915</v>
      </c>
      <c r="AA78" s="148">
        <f t="shared" ca="1" si="193"/>
        <v>149156.45654817915</v>
      </c>
      <c r="AB78" s="148">
        <f t="shared" ca="1" si="193"/>
        <v>149156.45654817915</v>
      </c>
      <c r="AC78" s="148">
        <f t="shared" ca="1" si="193"/>
        <v>149156.45654817915</v>
      </c>
      <c r="AD78" s="148">
        <f t="shared" ca="1" si="193"/>
        <v>149156.45654817918</v>
      </c>
      <c r="AE78" s="148">
        <f t="shared" ca="1" si="193"/>
        <v>149156.45654817915</v>
      </c>
      <c r="AF78" s="148">
        <f t="shared" ca="1" si="193"/>
        <v>149156.45654817915</v>
      </c>
      <c r="AG78" s="148">
        <f t="shared" ca="1" si="193"/>
        <v>149156.45654817915</v>
      </c>
      <c r="AH78" s="238"/>
      <c r="AI78" s="148">
        <f ca="1">+AI64+AI70+AI71+AI72+AI73+AI76</f>
        <v>156046.84754817918</v>
      </c>
      <c r="AJ78" s="148">
        <f t="shared" ref="AJ78:AT78" ca="1" si="194">+AJ64+AJ70+AJ71+AJ72+AJ73+AJ76</f>
        <v>156046.84754817915</v>
      </c>
      <c r="AK78" s="148">
        <f t="shared" ca="1" si="194"/>
        <v>156046.84754817915</v>
      </c>
      <c r="AL78" s="148">
        <f t="shared" ca="1" si="194"/>
        <v>156046.84754817915</v>
      </c>
      <c r="AM78" s="148">
        <f t="shared" ca="1" si="194"/>
        <v>156046.84754817915</v>
      </c>
      <c r="AN78" s="148">
        <f t="shared" ca="1" si="194"/>
        <v>156046.84754817915</v>
      </c>
      <c r="AO78" s="148">
        <f t="shared" ca="1" si="194"/>
        <v>156046.84754817915</v>
      </c>
      <c r="AP78" s="148">
        <f t="shared" ca="1" si="194"/>
        <v>156046.84754817915</v>
      </c>
      <c r="AQ78" s="148">
        <f t="shared" ca="1" si="194"/>
        <v>156046.84754817915</v>
      </c>
      <c r="AR78" s="148">
        <f t="shared" ca="1" si="194"/>
        <v>156046.84754817918</v>
      </c>
      <c r="AS78" s="148">
        <f t="shared" ca="1" si="194"/>
        <v>156046.84754817915</v>
      </c>
      <c r="AT78" s="148">
        <f t="shared" ca="1" si="194"/>
        <v>156046.84754817918</v>
      </c>
      <c r="AU78" s="238"/>
      <c r="AV78" s="148">
        <f ca="1">+AV64+AV70+AV71+AV72+AV73+AV76</f>
        <v>163143.95027817902</v>
      </c>
      <c r="AW78" s="148">
        <f t="shared" ref="AW78:BG78" ca="1" si="195">+AW64+AW70+AW71+AW72+AW73+AW76</f>
        <v>163143.95027817902</v>
      </c>
      <c r="AX78" s="148">
        <f t="shared" ca="1" si="195"/>
        <v>163143.95027817902</v>
      </c>
      <c r="AY78" s="148">
        <f t="shared" ca="1" si="195"/>
        <v>163143.95027817902</v>
      </c>
      <c r="AZ78" s="148">
        <f t="shared" ca="1" si="195"/>
        <v>163143.95027817902</v>
      </c>
      <c r="BA78" s="148">
        <f t="shared" ca="1" si="195"/>
        <v>163143.95027817905</v>
      </c>
      <c r="BB78" s="148">
        <f t="shared" ca="1" si="195"/>
        <v>163143.95027817902</v>
      </c>
      <c r="BC78" s="148">
        <f t="shared" ca="1" si="195"/>
        <v>163143.95027817905</v>
      </c>
      <c r="BD78" s="148">
        <f t="shared" ca="1" si="195"/>
        <v>163143.95027817905</v>
      </c>
      <c r="BE78" s="148">
        <f t="shared" ca="1" si="195"/>
        <v>163143.95027817905</v>
      </c>
      <c r="BF78" s="148">
        <f t="shared" ca="1" si="195"/>
        <v>163143.95027817902</v>
      </c>
      <c r="BG78" s="148">
        <f t="shared" ca="1" si="195"/>
        <v>163143.95027817905</v>
      </c>
      <c r="BH78" s="238"/>
      <c r="BI78" s="148">
        <f ca="1">+BI64+BI70+BI71+BI72+BI73+BI76</f>
        <v>170453.96609007905</v>
      </c>
      <c r="BJ78" s="148">
        <f t="shared" ref="BJ78:BT78" ca="1" si="196">+BJ64+BJ70+BJ71+BJ72+BJ73+BJ76</f>
        <v>170453.96609007905</v>
      </c>
      <c r="BK78" s="148">
        <f t="shared" ca="1" si="196"/>
        <v>170453.96609007908</v>
      </c>
      <c r="BL78" s="148">
        <f t="shared" ca="1" si="196"/>
        <v>170453.96609007905</v>
      </c>
      <c r="BM78" s="148">
        <f t="shared" ca="1" si="196"/>
        <v>170453.96609007905</v>
      </c>
      <c r="BN78" s="148">
        <f t="shared" ca="1" si="196"/>
        <v>170453.96609007908</v>
      </c>
      <c r="BO78" s="148">
        <f t="shared" ca="1" si="196"/>
        <v>170453.96609007905</v>
      </c>
      <c r="BP78" s="148">
        <f t="shared" ca="1" si="196"/>
        <v>170453.96609007905</v>
      </c>
      <c r="BQ78" s="148">
        <f t="shared" ca="1" si="196"/>
        <v>170453.96609007905</v>
      </c>
      <c r="BR78" s="148">
        <f t="shared" ca="1" si="196"/>
        <v>170453.96609007905</v>
      </c>
      <c r="BS78" s="148">
        <f t="shared" ca="1" si="196"/>
        <v>170453.96609007908</v>
      </c>
      <c r="BT78" s="148">
        <f t="shared" ca="1" si="196"/>
        <v>45523565.784852467</v>
      </c>
      <c r="BU78" s="238"/>
      <c r="BV78" s="148">
        <f>+BV64+BV70+BV71+BV72+BV73+BV76</f>
        <v>0</v>
      </c>
      <c r="BW78" s="148">
        <f t="shared" ref="BW78:CF78" si="197">+BW64+BW70+BW71+BW72+BW73+BW76</f>
        <v>0</v>
      </c>
      <c r="BX78" s="148">
        <f t="shared" si="197"/>
        <v>0</v>
      </c>
      <c r="BY78" s="148">
        <f t="shared" si="197"/>
        <v>0</v>
      </c>
      <c r="BZ78" s="148">
        <f t="shared" si="197"/>
        <v>0</v>
      </c>
      <c r="CA78" s="148">
        <f t="shared" si="197"/>
        <v>0</v>
      </c>
      <c r="CB78" s="148">
        <f t="shared" si="197"/>
        <v>0</v>
      </c>
      <c r="CC78" s="148">
        <f t="shared" si="197"/>
        <v>0</v>
      </c>
      <c r="CD78" s="148">
        <f t="shared" si="197"/>
        <v>0</v>
      </c>
      <c r="CE78" s="148">
        <f t="shared" si="197"/>
        <v>0</v>
      </c>
      <c r="CF78" s="148">
        <f t="shared" si="197"/>
        <v>0</v>
      </c>
      <c r="CG78" s="148">
        <f>+CG64+CG70+CG71+CG72+CG73+CG76</f>
        <v>0</v>
      </c>
      <c r="CH78" s="238"/>
    </row>
    <row r="79" spans="2:86" ht="19.5" x14ac:dyDescent="0.3">
      <c r="D79" s="155" t="s">
        <v>124</v>
      </c>
      <c r="E79" s="168"/>
      <c r="F79" s="180"/>
      <c r="G79" s="145" cm="1">
        <f t="array" aca="1" ref="G79" ca="1">+XIRR(_xlfn._xlws.FILTER($G$78:$CH$78,$G$78:$CH$78&lt;&gt;""),_xlfn._xlws.FILTER($G$23:$CH$23,$G$23:$CH$23&lt;&gt;""))</f>
        <v>0.43061457276344295</v>
      </c>
      <c r="H79" s="21"/>
      <c r="I79" s="21"/>
      <c r="J79" s="21"/>
      <c r="K79" s="21"/>
      <c r="L79" s="21"/>
      <c r="M79" s="21"/>
      <c r="N79" s="21"/>
      <c r="O79" s="21"/>
      <c r="P79" s="21"/>
      <c r="Q79" s="21"/>
      <c r="R79" s="21"/>
      <c r="S79" s="21"/>
      <c r="T79" s="21"/>
      <c r="U79" s="238"/>
      <c r="V79" s="21"/>
      <c r="W79" s="21"/>
      <c r="X79" s="21"/>
      <c r="Y79" s="21"/>
      <c r="Z79" s="21"/>
      <c r="AA79" s="21"/>
      <c r="AB79" s="21"/>
      <c r="AC79" s="21"/>
      <c r="AD79" s="21"/>
      <c r="AE79" s="21"/>
      <c r="AF79" s="21"/>
      <c r="AG79" s="21"/>
      <c r="AH79" s="238"/>
      <c r="AI79" s="21"/>
      <c r="AJ79" s="21"/>
      <c r="AK79" s="21"/>
      <c r="AL79" s="21"/>
      <c r="AM79" s="21"/>
      <c r="AN79" s="21"/>
      <c r="AO79" s="21"/>
      <c r="AP79" s="21"/>
      <c r="AQ79" s="21"/>
      <c r="AR79" s="21"/>
      <c r="AS79" s="21"/>
      <c r="AT79" s="21"/>
      <c r="AU79" s="238"/>
      <c r="AV79" s="21"/>
      <c r="AW79" s="21"/>
      <c r="AX79" s="21"/>
      <c r="AY79" s="21"/>
      <c r="AZ79" s="21"/>
      <c r="BA79" s="21"/>
      <c r="BB79" s="21"/>
      <c r="BC79" s="21"/>
      <c r="BD79" s="21"/>
      <c r="BE79" s="21"/>
      <c r="BF79" s="21"/>
      <c r="BG79" s="21"/>
      <c r="BH79" s="238"/>
      <c r="BI79" s="21"/>
      <c r="BJ79" s="21"/>
      <c r="BK79" s="21"/>
      <c r="BL79" s="21"/>
      <c r="BM79" s="21"/>
      <c r="BN79" s="21"/>
      <c r="BO79" s="21"/>
      <c r="BP79" s="21"/>
      <c r="BQ79" s="21"/>
      <c r="BR79" s="21"/>
      <c r="BS79" s="21"/>
      <c r="BT79" s="21"/>
      <c r="BU79" s="238"/>
      <c r="BV79" s="21"/>
      <c r="BW79" s="21"/>
      <c r="BX79" s="21"/>
      <c r="BY79" s="21"/>
      <c r="BZ79" s="21"/>
      <c r="CA79" s="21"/>
      <c r="CB79" s="21"/>
      <c r="CC79" s="21"/>
      <c r="CD79" s="21"/>
      <c r="CE79" s="21"/>
      <c r="CF79" s="21"/>
      <c r="CG79" s="21"/>
      <c r="CH79" s="238"/>
    </row>
    <row r="80" spans="2:86" ht="19.5" x14ac:dyDescent="0.3">
      <c r="D80" s="155" t="s">
        <v>125</v>
      </c>
      <c r="E80" s="168"/>
      <c r="F80" s="180"/>
      <c r="G80" s="144">
        <f ca="1">+SUMIF($G$78:$CH$78,"&gt;0",$G$78:$CH$78)/-SUMIF($G$78:$CH$78,"&lt;0",$G$78:$CH$78)</f>
        <v>5.0976684438324833</v>
      </c>
      <c r="H80" s="290"/>
      <c r="I80" s="21"/>
      <c r="J80" s="21"/>
      <c r="K80" s="21"/>
      <c r="L80" s="21"/>
      <c r="M80" s="21"/>
      <c r="N80" s="21"/>
      <c r="O80" s="21"/>
      <c r="P80" s="21"/>
      <c r="Q80" s="21"/>
      <c r="R80" s="21"/>
      <c r="S80" s="21"/>
      <c r="T80" s="21"/>
      <c r="U80" s="250"/>
      <c r="V80" s="21"/>
      <c r="W80" s="21"/>
      <c r="X80" s="21"/>
      <c r="Y80" s="21"/>
      <c r="Z80" s="21"/>
      <c r="AA80" s="21"/>
      <c r="AB80" s="21"/>
      <c r="AC80" s="21"/>
      <c r="AD80" s="21"/>
      <c r="AE80" s="21"/>
      <c r="AF80" s="21"/>
      <c r="AG80" s="21"/>
      <c r="AH80" s="250"/>
      <c r="AI80" s="21"/>
      <c r="AJ80" s="21"/>
      <c r="AK80" s="21"/>
      <c r="AL80" s="21"/>
      <c r="AM80" s="21"/>
      <c r="AN80" s="21"/>
      <c r="AO80" s="21"/>
      <c r="AP80" s="21"/>
      <c r="AQ80" s="21"/>
      <c r="AR80" s="21"/>
      <c r="AS80" s="21"/>
      <c r="AT80" s="21"/>
      <c r="AU80" s="250"/>
      <c r="AV80" s="21"/>
      <c r="AW80" s="21"/>
      <c r="AX80" s="21"/>
      <c r="AY80" s="21"/>
      <c r="AZ80" s="21"/>
      <c r="BA80" s="21"/>
      <c r="BB80" s="21"/>
      <c r="BC80" s="21"/>
      <c r="BD80" s="21"/>
      <c r="BE80" s="21"/>
      <c r="BF80" s="21"/>
      <c r="BG80" s="21"/>
      <c r="BH80" s="250"/>
      <c r="BI80" s="21"/>
      <c r="BJ80" s="21"/>
      <c r="BK80" s="21"/>
      <c r="BL80" s="21"/>
      <c r="BM80" s="21"/>
      <c r="BN80" s="21"/>
      <c r="BO80" s="21"/>
      <c r="BP80" s="21"/>
      <c r="BQ80" s="21"/>
      <c r="BR80" s="21"/>
      <c r="BS80" s="21"/>
      <c r="BT80" s="21"/>
      <c r="BU80" s="250"/>
      <c r="BV80" s="21"/>
      <c r="BW80" s="21"/>
      <c r="BX80" s="21"/>
      <c r="BY80" s="21"/>
      <c r="BZ80" s="21"/>
      <c r="CA80" s="21"/>
      <c r="CB80" s="21"/>
      <c r="CC80" s="21"/>
      <c r="CD80" s="21"/>
      <c r="CE80" s="21"/>
      <c r="CF80" s="21"/>
      <c r="CG80" s="21"/>
      <c r="CH80" s="250"/>
    </row>
    <row r="81" spans="1:12" x14ac:dyDescent="0.25">
      <c r="D81" s="152"/>
      <c r="E81" s="163"/>
      <c r="G81" s="6"/>
      <c r="I81" s="233"/>
    </row>
    <row r="82" spans="1:12" x14ac:dyDescent="0.25">
      <c r="G82" s="6"/>
      <c r="I82" s="16"/>
    </row>
    <row r="83" spans="1:12" x14ac:dyDescent="0.25">
      <c r="A83" s="6"/>
      <c r="G83" s="6"/>
      <c r="K83" s="6"/>
    </row>
    <row r="84" spans="1:12" x14ac:dyDescent="0.25">
      <c r="G84" s="6"/>
    </row>
    <row r="85" spans="1:12" ht="15.75" x14ac:dyDescent="0.25">
      <c r="G85" s="5"/>
      <c r="H85" s="288"/>
      <c r="J85" s="286"/>
    </row>
    <row r="88" spans="1:12" x14ac:dyDescent="0.25">
      <c r="G88" s="287"/>
      <c r="I88" s="1"/>
      <c r="J88" s="1"/>
      <c r="K88" s="1"/>
      <c r="L88" s="1"/>
    </row>
  </sheetData>
  <mergeCells count="14">
    <mergeCell ref="B69:B76"/>
    <mergeCell ref="B24:B28"/>
    <mergeCell ref="B30:B38"/>
    <mergeCell ref="D1:E1"/>
    <mergeCell ref="D2:R2"/>
    <mergeCell ref="B59:B62"/>
    <mergeCell ref="B56:B57"/>
    <mergeCell ref="B52:B53"/>
    <mergeCell ref="D11:H11"/>
    <mergeCell ref="D3:E3"/>
    <mergeCell ref="G3:H3"/>
    <mergeCell ref="J3:K3"/>
    <mergeCell ref="M3:N3"/>
    <mergeCell ref="G15:H15"/>
  </mergeCells>
  <pageMargins left="0.7" right="0.7" top="0.75" bottom="0.75" header="0.3" footer="0.3"/>
  <ignoredErrors>
    <ignoredError sqref="U59:U62 V69 U71:U72" formula="1"/>
  </ignoredError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4EC86-E232-43C6-A295-59A857DDDA49}">
  <dimension ref="A1:BB375"/>
  <sheetViews>
    <sheetView showGridLines="0" zoomScale="110" zoomScaleNormal="110" zoomScalePageLayoutView="70" workbookViewId="0">
      <pane xSplit="2" ySplit="1" topLeftCell="C2" activePane="bottomRight" state="frozen"/>
      <selection pane="topRight" activeCell="C1" sqref="C1"/>
      <selection pane="bottomLeft" activeCell="A2" sqref="A2"/>
      <selection pane="bottomRight" activeCell="F12" sqref="F12"/>
    </sheetView>
  </sheetViews>
  <sheetFormatPr baseColWidth="10" defaultRowHeight="15.75" x14ac:dyDescent="0.25"/>
  <cols>
    <col min="1" max="1" width="22.28515625" style="44" bestFit="1" customWidth="1"/>
    <col min="2" max="2" width="13.140625" style="44" bestFit="1" customWidth="1"/>
    <col min="3" max="3" width="8.5703125" style="44" bestFit="1" customWidth="1"/>
    <col min="4" max="4" width="17.42578125" style="44" customWidth="1"/>
    <col min="5" max="5" width="38.5703125" style="44" bestFit="1" customWidth="1"/>
    <col min="6" max="6" width="29.42578125" style="44" bestFit="1" customWidth="1"/>
    <col min="7" max="7" width="35.28515625" style="44" bestFit="1" customWidth="1"/>
    <col min="8" max="8" width="15.42578125" style="44" bestFit="1" customWidth="1"/>
    <col min="9" max="9" width="4.140625" style="44" customWidth="1"/>
    <col min="10" max="10" width="6.7109375" style="44" hidden="1" customWidth="1"/>
    <col min="11" max="11" width="8.85546875" style="44" hidden="1" customWidth="1"/>
    <col min="12" max="26" width="6.5703125" style="44" hidden="1" customWidth="1"/>
    <col min="27" max="27" width="9.140625" style="44" hidden="1" customWidth="1"/>
    <col min="28" max="28" width="2.5703125" style="44" hidden="1" customWidth="1"/>
    <col min="29" max="31" width="8.140625" style="44" hidden="1" customWidth="1"/>
    <col min="32" max="32" width="7.42578125" style="44" hidden="1" customWidth="1"/>
    <col min="33" max="36" width="8.140625" style="44" hidden="1" customWidth="1"/>
    <col min="37" max="44" width="9.28515625" style="44" hidden="1" customWidth="1"/>
    <col min="45" max="45" width="9.140625" style="44" hidden="1" customWidth="1"/>
    <col min="46" max="46" width="10.28515625" style="44" hidden="1" customWidth="1"/>
    <col min="47" max="47" width="0" style="44" hidden="1" customWidth="1"/>
    <col min="48" max="48" width="6.42578125" style="44" hidden="1" customWidth="1"/>
    <col min="49" max="49" width="11.140625" style="44" hidden="1" customWidth="1"/>
    <col min="50" max="53" width="8.140625" style="44" hidden="1" customWidth="1"/>
    <col min="54" max="71" width="0" style="44" hidden="1" customWidth="1"/>
    <col min="72" max="16384" width="11.42578125" style="44"/>
  </cols>
  <sheetData>
    <row r="1" spans="1:54" ht="32.25" x14ac:dyDescent="0.5">
      <c r="A1" s="43" t="s">
        <v>101</v>
      </c>
      <c r="D1" s="45"/>
      <c r="E1" s="45"/>
      <c r="H1" s="46"/>
    </row>
    <row r="2" spans="1:54" x14ac:dyDescent="0.25">
      <c r="A2" s="47" t="s">
        <v>51</v>
      </c>
      <c r="B2" s="48">
        <f>+'REAL STATE MODEL'!N15</f>
        <v>0.05</v>
      </c>
      <c r="C2" s="45" t="s">
        <v>52</v>
      </c>
      <c r="H2" s="46"/>
    </row>
    <row r="3" spans="1:54" x14ac:dyDescent="0.25">
      <c r="A3" s="47" t="s">
        <v>53</v>
      </c>
      <c r="B3" s="49">
        <f>+(B2/360)*30</f>
        <v>4.1666666666666666E-3</v>
      </c>
      <c r="C3" s="45" t="s">
        <v>54</v>
      </c>
      <c r="D3" s="50" t="s">
        <v>55</v>
      </c>
      <c r="E3" s="51"/>
      <c r="F3" s="52"/>
      <c r="H3" s="46"/>
    </row>
    <row r="4" spans="1:54" x14ac:dyDescent="0.25">
      <c r="A4" s="47" t="s">
        <v>56</v>
      </c>
      <c r="B4" s="44">
        <f>+'REAL STATE MODEL'!N13*'REAL STATE MODEL'!H16</f>
        <v>360</v>
      </c>
      <c r="C4" s="45" t="s">
        <v>54</v>
      </c>
      <c r="E4" s="53"/>
      <c r="AC4" s="54"/>
      <c r="AD4" s="54"/>
      <c r="AE4" s="54"/>
      <c r="AF4" s="54"/>
      <c r="AG4" s="54"/>
      <c r="AH4" s="54"/>
      <c r="AI4" s="54"/>
      <c r="AJ4" s="54"/>
      <c r="AK4" s="54"/>
      <c r="AL4" s="54"/>
      <c r="AM4" s="54"/>
      <c r="AN4" s="54"/>
      <c r="AO4" s="54"/>
      <c r="AP4" s="54"/>
      <c r="AQ4" s="54"/>
      <c r="AR4" s="54"/>
      <c r="AS4" s="54"/>
    </row>
    <row r="5" spans="1:54" ht="14.25" customHeight="1" x14ac:dyDescent="0.25">
      <c r="A5" s="47" t="s">
        <v>57</v>
      </c>
      <c r="B5" s="55">
        <f>+'REAL STATE MODEL'!N14</f>
        <v>15000000</v>
      </c>
      <c r="E5" s="53"/>
      <c r="K5" s="56"/>
      <c r="L5" s="56"/>
      <c r="M5" s="57"/>
      <c r="N5" s="58"/>
      <c r="AC5" s="59"/>
      <c r="AD5" s="59"/>
      <c r="AF5" s="58"/>
      <c r="AS5" s="46"/>
      <c r="AT5" s="60"/>
    </row>
    <row r="6" spans="1:54" ht="14.25" customHeight="1" x14ac:dyDescent="0.25">
      <c r="A6" s="45"/>
      <c r="B6" s="50"/>
      <c r="C6" s="61"/>
      <c r="E6" s="53"/>
      <c r="F6" s="62"/>
      <c r="G6" s="52"/>
      <c r="H6" s="46"/>
      <c r="K6" s="63"/>
      <c r="L6" s="63"/>
      <c r="M6" s="64"/>
      <c r="N6" s="65"/>
      <c r="AC6" s="66"/>
      <c r="AD6" s="66"/>
      <c r="AF6" s="65"/>
      <c r="AS6" s="46"/>
      <c r="AT6" s="60"/>
    </row>
    <row r="7" spans="1:54" ht="14.25" customHeight="1" x14ac:dyDescent="0.25">
      <c r="A7" s="45"/>
      <c r="B7" s="50"/>
      <c r="C7" s="55"/>
      <c r="E7" s="52"/>
      <c r="K7" s="63"/>
      <c r="L7" s="63"/>
      <c r="M7" s="64"/>
      <c r="N7" s="65"/>
      <c r="AC7" s="66"/>
      <c r="AD7" s="66"/>
      <c r="AF7" s="65"/>
      <c r="AS7" s="46"/>
      <c r="AT7" s="60"/>
    </row>
    <row r="8" spans="1:54" ht="14.25" customHeight="1" thickBot="1" x14ac:dyDescent="0.3">
      <c r="A8" s="45"/>
      <c r="B8" s="50"/>
      <c r="C8" s="67"/>
      <c r="E8" s="52"/>
      <c r="H8" s="68"/>
      <c r="K8" s="63"/>
      <c r="L8" s="63"/>
      <c r="M8" s="64"/>
      <c r="N8" s="65"/>
      <c r="AC8" s="66"/>
      <c r="AD8" s="66"/>
      <c r="AF8" s="65"/>
      <c r="AS8" s="46"/>
      <c r="AT8" s="60"/>
    </row>
    <row r="9" spans="1:54" ht="23.25" thickBot="1" x14ac:dyDescent="0.35">
      <c r="A9" s="69"/>
      <c r="B9" s="321" t="s">
        <v>58</v>
      </c>
      <c r="C9" s="321"/>
      <c r="D9" s="321"/>
      <c r="E9" s="321"/>
      <c r="F9" s="321"/>
      <c r="G9" s="321"/>
      <c r="H9" s="322"/>
      <c r="K9" s="70" t="s">
        <v>59</v>
      </c>
      <c r="L9" s="71"/>
      <c r="M9" s="64"/>
      <c r="N9" s="72"/>
      <c r="AC9" s="70" t="s">
        <v>59</v>
      </c>
      <c r="AD9" s="71"/>
      <c r="AE9" s="73"/>
      <c r="AF9" s="72"/>
      <c r="AG9" s="73"/>
      <c r="AH9" s="73"/>
      <c r="AS9" s="74"/>
      <c r="AT9" s="75"/>
    </row>
    <row r="10" spans="1:54" ht="26.25" thickBot="1" x14ac:dyDescent="0.3">
      <c r="A10" s="76"/>
      <c r="B10" s="77"/>
      <c r="C10" s="78" t="s">
        <v>60</v>
      </c>
      <c r="D10" s="78" t="s">
        <v>61</v>
      </c>
      <c r="E10" s="79" t="s">
        <v>62</v>
      </c>
      <c r="F10" s="78" t="s">
        <v>63</v>
      </c>
      <c r="G10" s="78" t="s">
        <v>64</v>
      </c>
      <c r="H10" s="78" t="s">
        <v>65</v>
      </c>
      <c r="J10" s="80"/>
      <c r="K10" s="81">
        <v>0</v>
      </c>
      <c r="L10" s="82">
        <v>20</v>
      </c>
      <c r="M10" s="82">
        <v>0</v>
      </c>
      <c r="N10" s="82">
        <v>20</v>
      </c>
      <c r="O10" s="82">
        <v>0</v>
      </c>
      <c r="P10" s="82">
        <v>20</v>
      </c>
      <c r="Q10" s="82">
        <v>0</v>
      </c>
      <c r="R10" s="82">
        <v>20</v>
      </c>
      <c r="S10" s="82">
        <v>0</v>
      </c>
      <c r="T10" s="82">
        <v>20</v>
      </c>
      <c r="U10" s="82">
        <v>0</v>
      </c>
      <c r="V10" s="82">
        <v>0</v>
      </c>
      <c r="W10" s="82">
        <v>0</v>
      </c>
      <c r="X10" s="82">
        <v>0</v>
      </c>
      <c r="Y10" s="82">
        <v>0</v>
      </c>
      <c r="Z10" s="82">
        <v>0</v>
      </c>
      <c r="AC10" s="83">
        <f>+K10</f>
        <v>0</v>
      </c>
      <c r="AD10" s="84">
        <f>+L10</f>
        <v>20</v>
      </c>
      <c r="AE10" s="84">
        <f t="shared" ref="AE10:AR10" si="0">+M10</f>
        <v>0</v>
      </c>
      <c r="AF10" s="84">
        <f t="shared" si="0"/>
        <v>20</v>
      </c>
      <c r="AG10" s="84">
        <f t="shared" si="0"/>
        <v>0</v>
      </c>
      <c r="AH10" s="84">
        <f t="shared" si="0"/>
        <v>20</v>
      </c>
      <c r="AI10" s="84">
        <f t="shared" si="0"/>
        <v>0</v>
      </c>
      <c r="AJ10" s="84">
        <f t="shared" si="0"/>
        <v>20</v>
      </c>
      <c r="AK10" s="84">
        <f t="shared" si="0"/>
        <v>0</v>
      </c>
      <c r="AL10" s="84">
        <f t="shared" si="0"/>
        <v>20</v>
      </c>
      <c r="AM10" s="84">
        <f t="shared" si="0"/>
        <v>0</v>
      </c>
      <c r="AN10" s="84">
        <f t="shared" si="0"/>
        <v>0</v>
      </c>
      <c r="AO10" s="84">
        <f t="shared" si="0"/>
        <v>0</v>
      </c>
      <c r="AP10" s="84">
        <f t="shared" si="0"/>
        <v>0</v>
      </c>
      <c r="AQ10" s="84">
        <f t="shared" si="0"/>
        <v>0</v>
      </c>
      <c r="AR10" s="84">
        <f t="shared" si="0"/>
        <v>0</v>
      </c>
      <c r="AS10" s="60"/>
      <c r="AT10" s="85"/>
      <c r="AV10" s="50" t="s">
        <v>66</v>
      </c>
    </row>
    <row r="11" spans="1:54" ht="31.5" thickBot="1" x14ac:dyDescent="0.3">
      <c r="A11" s="86" t="s">
        <v>100</v>
      </c>
      <c r="B11" s="87"/>
      <c r="C11" s="88"/>
      <c r="D11" s="88"/>
      <c r="E11" s="89">
        <f>+SUM(E12:E191)</f>
        <v>9676770.1155061591</v>
      </c>
      <c r="F11" s="89">
        <f>+SUM(F12:F191)</f>
        <v>4817413.7058215961</v>
      </c>
      <c r="G11" s="89">
        <f>+F11+E11</f>
        <v>14494183.821327755</v>
      </c>
      <c r="H11" s="90" t="s">
        <v>67</v>
      </c>
      <c r="I11" s="91"/>
      <c r="J11" s="80"/>
      <c r="K11" s="92" t="s">
        <v>68</v>
      </c>
      <c r="L11" s="71"/>
      <c r="M11" s="73"/>
      <c r="N11" s="73"/>
      <c r="O11" s="73"/>
      <c r="P11" s="73"/>
      <c r="AA11" s="93" t="s">
        <v>12</v>
      </c>
      <c r="AC11" s="94" t="s">
        <v>63</v>
      </c>
      <c r="AD11" s="71"/>
      <c r="AE11" s="95"/>
      <c r="AF11" s="96"/>
      <c r="AG11" s="96"/>
      <c r="AH11" s="96"/>
      <c r="AS11" s="97" t="s">
        <v>12</v>
      </c>
      <c r="AV11" s="45">
        <f>+AC10</f>
        <v>0</v>
      </c>
      <c r="AW11" s="45">
        <f>+AD10</f>
        <v>20</v>
      </c>
      <c r="AX11" s="45">
        <v>20</v>
      </c>
      <c r="AY11" s="45">
        <f>+AF10</f>
        <v>20</v>
      </c>
      <c r="AZ11" s="45">
        <v>20</v>
      </c>
      <c r="BA11" s="45">
        <f>+AH10</f>
        <v>20</v>
      </c>
      <c r="BB11" s="98" t="s">
        <v>12</v>
      </c>
    </row>
    <row r="12" spans="1:54" x14ac:dyDescent="0.25">
      <c r="A12" s="99" t="s">
        <v>69</v>
      </c>
      <c r="B12" s="142">
        <f>+'REAL STATE MODEL'!I23</f>
        <v>45322</v>
      </c>
      <c r="C12" s="82">
        <v>1</v>
      </c>
      <c r="D12" s="101">
        <f t="shared" ref="D12:D75" si="1">-PMT($B$3,$B$4,$B$5)</f>
        <v>80523.243451820861</v>
      </c>
      <c r="E12" s="101">
        <f>IFERROR(-IPMT($B$3,C12,$B$4,$B$5)," ")</f>
        <v>62500</v>
      </c>
      <c r="F12" s="102">
        <f t="shared" ref="F12:F75" si="2">IFERROR(-PPMT($B$3,C12,$B$4,$B$5)," ")</f>
        <v>18023.243451820857</v>
      </c>
      <c r="G12" s="103">
        <f>+E12+F12</f>
        <v>80523.243451820861</v>
      </c>
      <c r="H12" s="100">
        <f>IFERROR(B5-F12," ")</f>
        <v>14981976.756548179</v>
      </c>
      <c r="I12" s="93"/>
      <c r="J12" s="104" t="str">
        <f t="shared" ref="J12:J43" si="3">+A12</f>
        <v>year 1</v>
      </c>
      <c r="K12" s="105">
        <f>+IFERROR($K$10*$E12," ")</f>
        <v>0</v>
      </c>
      <c r="L12" s="106"/>
      <c r="M12" s="107"/>
      <c r="N12" s="107"/>
      <c r="O12" s="107"/>
      <c r="P12" s="107"/>
      <c r="AA12" s="107">
        <f>+SUM(K12:Z12)</f>
        <v>0</v>
      </c>
      <c r="AC12" s="108">
        <f>+IFERROR($AC$10*$F12," ")</f>
        <v>0</v>
      </c>
      <c r="AD12" s="106"/>
      <c r="AE12" s="107"/>
      <c r="AF12" s="107"/>
      <c r="AG12" s="107"/>
      <c r="AH12" s="107"/>
      <c r="AS12" s="109">
        <f>+SUM(AC12:AR12)</f>
        <v>0</v>
      </c>
      <c r="AT12" s="85">
        <f>+$AT$10-AS12</f>
        <v>0</v>
      </c>
    </row>
    <row r="13" spans="1:54" x14ac:dyDescent="0.25">
      <c r="A13" s="99" t="s">
        <v>69</v>
      </c>
      <c r="B13" s="142">
        <f>+EOMONTH(B12,1)</f>
        <v>45351</v>
      </c>
      <c r="C13" s="82">
        <v>2</v>
      </c>
      <c r="D13" s="102">
        <f t="shared" si="1"/>
        <v>80523.243451820861</v>
      </c>
      <c r="E13" s="102">
        <f t="shared" ref="E13:E76" si="4">IFERROR(-IPMT($B$3,C13,$B$4,$B$5)," ")</f>
        <v>62424.903152284089</v>
      </c>
      <c r="F13" s="102">
        <f t="shared" si="2"/>
        <v>18098.340299536772</v>
      </c>
      <c r="G13" s="103">
        <f t="shared" ref="G13:G76" si="5">+E13+F13</f>
        <v>80523.243451820861</v>
      </c>
      <c r="H13" s="100">
        <f>+IFERROR(H12-F13," ")</f>
        <v>14963878.416248642</v>
      </c>
      <c r="I13" s="57"/>
      <c r="J13" s="104" t="str">
        <f t="shared" si="3"/>
        <v>year 1</v>
      </c>
      <c r="K13" s="110">
        <f t="shared" ref="K13:K76" si="6">+IFERROR($K$10*$E13," ")</f>
        <v>0</v>
      </c>
      <c r="L13" s="110">
        <f>+IFERROR(E12*$L$10," ")</f>
        <v>1250000</v>
      </c>
      <c r="M13" s="107"/>
      <c r="N13" s="107"/>
      <c r="O13" s="107"/>
      <c r="P13" s="107"/>
      <c r="AA13" s="107">
        <f t="shared" ref="AA13:AA76" si="7">+SUM(K13:Z13)</f>
        <v>1250000</v>
      </c>
      <c r="AC13" s="110">
        <f t="shared" ref="AC13:AC76" si="8">+IFERROR($AC$10*$F13," ")</f>
        <v>0</v>
      </c>
      <c r="AD13" s="110">
        <f>+IFERROR(F12*$AD$10," ")</f>
        <v>360464.86903641716</v>
      </c>
      <c r="AE13" s="107"/>
      <c r="AF13" s="107"/>
      <c r="AG13" s="107"/>
      <c r="AH13" s="107"/>
      <c r="AS13" s="109">
        <f t="shared" ref="AS13:AS76" si="9">+SUM(AC13:AR13)</f>
        <v>360464.86903641716</v>
      </c>
      <c r="AT13" s="85">
        <f>+AT12-AS13</f>
        <v>-360464.86903641716</v>
      </c>
      <c r="AU13" s="44">
        <v>375</v>
      </c>
      <c r="AV13" s="45">
        <f>+AV11*$AU$13</f>
        <v>0</v>
      </c>
      <c r="AW13" s="111">
        <f t="shared" ref="AW13:AW76" si="10">+$AW$11*$AU$13</f>
        <v>7500</v>
      </c>
      <c r="BB13" s="112">
        <f t="shared" ref="BB13:BB76" si="11">+SUM(AW13:BA13)</f>
        <v>7500</v>
      </c>
    </row>
    <row r="14" spans="1:54" x14ac:dyDescent="0.25">
      <c r="A14" s="99" t="s">
        <v>69</v>
      </c>
      <c r="B14" s="142">
        <f t="shared" ref="B14:B77" si="12">+EOMONTH(B13,1)</f>
        <v>45382</v>
      </c>
      <c r="C14" s="82">
        <v>3</v>
      </c>
      <c r="D14" s="102">
        <f t="shared" si="1"/>
        <v>80523.243451820861</v>
      </c>
      <c r="E14" s="102">
        <f t="shared" si="4"/>
        <v>62349.493401036008</v>
      </c>
      <c r="F14" s="102">
        <f t="shared" si="2"/>
        <v>18173.750050784845</v>
      </c>
      <c r="G14" s="103">
        <f t="shared" si="5"/>
        <v>80523.243451820861</v>
      </c>
      <c r="H14" s="100">
        <f t="shared" ref="H14:H77" si="13">+IFERROR(H13-F14," ")</f>
        <v>14945704.666197857</v>
      </c>
      <c r="J14" s="104" t="str">
        <f t="shared" si="3"/>
        <v>year 1</v>
      </c>
      <c r="K14" s="113">
        <f t="shared" si="6"/>
        <v>0</v>
      </c>
      <c r="L14" s="110">
        <f t="shared" ref="L14:L77" si="14">+IFERROR(E13*$L$10," ")</f>
        <v>1248498.0630456817</v>
      </c>
      <c r="M14" s="110">
        <f>+IFERROR(E12*$M$10," ")</f>
        <v>0</v>
      </c>
      <c r="N14" s="107"/>
      <c r="O14" s="107"/>
      <c r="P14" s="107"/>
      <c r="AA14" s="107">
        <f t="shared" si="7"/>
        <v>1248498.0630456817</v>
      </c>
      <c r="AC14" s="113">
        <f t="shared" si="8"/>
        <v>0</v>
      </c>
      <c r="AD14" s="110">
        <f t="shared" ref="AD14:AD77" si="15">+IFERROR(F13*$AD$10," ")</f>
        <v>361966.80599073542</v>
      </c>
      <c r="AE14" s="110">
        <f>+IFERROR(F12*$AE$10," ")</f>
        <v>0</v>
      </c>
      <c r="AF14" s="107"/>
      <c r="AG14" s="107"/>
      <c r="AH14" s="107"/>
      <c r="AS14" s="109">
        <f t="shared" si="9"/>
        <v>361966.80599073542</v>
      </c>
      <c r="AT14" s="85">
        <f t="shared" ref="AT14:AT77" si="16">+AT13-AS14</f>
        <v>-722431.67502715252</v>
      </c>
      <c r="AV14" s="45">
        <f t="shared" ref="AV14:AV77" si="17">+AV13*$AU$13</f>
        <v>0</v>
      </c>
      <c r="AW14" s="111">
        <f t="shared" si="10"/>
        <v>7500</v>
      </c>
      <c r="AX14" s="111">
        <f>+$AX$11*$AU$13</f>
        <v>7500</v>
      </c>
      <c r="BB14" s="112">
        <f t="shared" si="11"/>
        <v>15000</v>
      </c>
    </row>
    <row r="15" spans="1:54" x14ac:dyDescent="0.25">
      <c r="A15" s="99" t="s">
        <v>69</v>
      </c>
      <c r="B15" s="142">
        <f t="shared" si="12"/>
        <v>45412</v>
      </c>
      <c r="C15" s="82">
        <v>4</v>
      </c>
      <c r="D15" s="102">
        <f t="shared" si="1"/>
        <v>80523.243451820861</v>
      </c>
      <c r="E15" s="102">
        <f t="shared" si="4"/>
        <v>62273.769442491066</v>
      </c>
      <c r="F15" s="102">
        <f t="shared" si="2"/>
        <v>18249.474009329784</v>
      </c>
      <c r="G15" s="103">
        <f t="shared" si="5"/>
        <v>80523.243451820847</v>
      </c>
      <c r="H15" s="100">
        <f t="shared" si="13"/>
        <v>14927455.192188527</v>
      </c>
      <c r="J15" s="104" t="str">
        <f t="shared" si="3"/>
        <v>year 1</v>
      </c>
      <c r="K15" s="113">
        <f t="shared" si="6"/>
        <v>0</v>
      </c>
      <c r="L15" s="113">
        <f t="shared" si="14"/>
        <v>1246989.8680207201</v>
      </c>
      <c r="M15" s="110">
        <f t="shared" ref="M15:M78" si="18">+IFERROR(E13*$M$10," ")</f>
        <v>0</v>
      </c>
      <c r="N15" s="110">
        <f>+IFERROR((E12*$N$10)," ")</f>
        <v>1250000</v>
      </c>
      <c r="O15" s="107"/>
      <c r="P15" s="107"/>
      <c r="AA15" s="107">
        <f t="shared" si="7"/>
        <v>2496989.8680207198</v>
      </c>
      <c r="AC15" s="113">
        <f t="shared" si="8"/>
        <v>0</v>
      </c>
      <c r="AD15" s="113">
        <f t="shared" si="15"/>
        <v>363475.00101569691</v>
      </c>
      <c r="AE15" s="110">
        <f t="shared" ref="AE15:AE78" si="19">+IFERROR(F13*$AE$10," ")</f>
        <v>0</v>
      </c>
      <c r="AF15" s="110">
        <f>+IFERROR(F12*$AF$10," ")</f>
        <v>360464.86903641716</v>
      </c>
      <c r="AG15" s="107"/>
      <c r="AH15" s="107"/>
      <c r="AS15" s="109">
        <f t="shared" si="9"/>
        <v>723939.87005211413</v>
      </c>
      <c r="AT15" s="85">
        <f t="shared" si="16"/>
        <v>-1446371.5450792667</v>
      </c>
      <c r="AV15" s="45">
        <f t="shared" si="17"/>
        <v>0</v>
      </c>
      <c r="AW15" s="111">
        <f t="shared" si="10"/>
        <v>7500</v>
      </c>
      <c r="AX15" s="111">
        <f t="shared" ref="AX15:AX78" si="20">+$AX$11*$AU$13</f>
        <v>7500</v>
      </c>
      <c r="AY15" s="111">
        <f>+$AY$11*$AU$13</f>
        <v>7500</v>
      </c>
      <c r="BB15" s="112">
        <f t="shared" si="11"/>
        <v>22500</v>
      </c>
    </row>
    <row r="16" spans="1:54" x14ac:dyDescent="0.25">
      <c r="A16" s="99" t="s">
        <v>70</v>
      </c>
      <c r="B16" s="142">
        <f t="shared" si="12"/>
        <v>45443</v>
      </c>
      <c r="C16" s="82">
        <v>5</v>
      </c>
      <c r="D16" s="102">
        <f t="shared" si="1"/>
        <v>80523.243451820861</v>
      </c>
      <c r="E16" s="102">
        <f t="shared" si="4"/>
        <v>62197.729967452207</v>
      </c>
      <c r="F16" s="102">
        <f t="shared" si="2"/>
        <v>18325.513484368654</v>
      </c>
      <c r="G16" s="103">
        <f t="shared" si="5"/>
        <v>80523.243451820861</v>
      </c>
      <c r="H16" s="100">
        <f t="shared" si="13"/>
        <v>14909129.678704159</v>
      </c>
      <c r="J16" s="104" t="str">
        <f t="shared" si="3"/>
        <v>year2</v>
      </c>
      <c r="K16" s="110">
        <f t="shared" si="6"/>
        <v>0</v>
      </c>
      <c r="L16" s="113">
        <f t="shared" si="14"/>
        <v>1245475.3888498214</v>
      </c>
      <c r="M16" s="113">
        <f t="shared" si="18"/>
        <v>0</v>
      </c>
      <c r="N16" s="110">
        <f t="shared" ref="N16:N79" si="21">+IFERROR((E13*$N$10)," ")</f>
        <v>1248498.0630456817</v>
      </c>
      <c r="O16" s="110">
        <f>+IFERROR(E12*$O$10," ")</f>
        <v>0</v>
      </c>
      <c r="P16" s="107"/>
      <c r="AA16" s="107">
        <f t="shared" si="7"/>
        <v>2493973.4518955033</v>
      </c>
      <c r="AC16" s="110">
        <f t="shared" si="8"/>
        <v>0</v>
      </c>
      <c r="AD16" s="113">
        <f t="shared" si="15"/>
        <v>364989.4801865957</v>
      </c>
      <c r="AE16" s="113">
        <f t="shared" si="19"/>
        <v>0</v>
      </c>
      <c r="AF16" s="110">
        <f t="shared" ref="AF16:AF79" si="22">+IFERROR(F13*$AF$10," ")</f>
        <v>361966.80599073542</v>
      </c>
      <c r="AG16" s="110">
        <f>+IFERROR(F12*$AG$10," ")</f>
        <v>0</v>
      </c>
      <c r="AH16" s="107"/>
      <c r="AS16" s="109">
        <f t="shared" si="9"/>
        <v>726956.28617733112</v>
      </c>
      <c r="AT16" s="85">
        <f t="shared" si="16"/>
        <v>-2173327.8312565978</v>
      </c>
      <c r="AV16" s="45">
        <f t="shared" si="17"/>
        <v>0</v>
      </c>
      <c r="AW16" s="111">
        <f t="shared" si="10"/>
        <v>7500</v>
      </c>
      <c r="AX16" s="111">
        <f t="shared" si="20"/>
        <v>7500</v>
      </c>
      <c r="AY16" s="111">
        <f t="shared" ref="AY16:AY79" si="23">+$AY$11*$AU$13</f>
        <v>7500</v>
      </c>
      <c r="AZ16" s="111">
        <f>+$AZ$11*$AU$13</f>
        <v>7500</v>
      </c>
      <c r="BB16" s="112">
        <f t="shared" si="11"/>
        <v>30000</v>
      </c>
    </row>
    <row r="17" spans="1:54" x14ac:dyDescent="0.25">
      <c r="A17" s="99" t="s">
        <v>70</v>
      </c>
      <c r="B17" s="142">
        <f t="shared" si="12"/>
        <v>45473</v>
      </c>
      <c r="C17" s="82">
        <v>6</v>
      </c>
      <c r="D17" s="102">
        <f t="shared" si="1"/>
        <v>80523.243451820861</v>
      </c>
      <c r="E17" s="102">
        <f t="shared" si="4"/>
        <v>62121.373661267331</v>
      </c>
      <c r="F17" s="102">
        <f t="shared" si="2"/>
        <v>18401.869790553526</v>
      </c>
      <c r="G17" s="103">
        <f t="shared" si="5"/>
        <v>80523.243451820861</v>
      </c>
      <c r="H17" s="100">
        <f t="shared" si="13"/>
        <v>14890727.808913605</v>
      </c>
      <c r="J17" s="104" t="str">
        <f t="shared" si="3"/>
        <v>year2</v>
      </c>
      <c r="K17" s="110">
        <f t="shared" si="6"/>
        <v>0</v>
      </c>
      <c r="L17" s="110">
        <f t="shared" si="14"/>
        <v>1243954.5993490443</v>
      </c>
      <c r="M17" s="113">
        <f t="shared" si="18"/>
        <v>0</v>
      </c>
      <c r="N17" s="113">
        <f t="shared" si="21"/>
        <v>1246989.8680207201</v>
      </c>
      <c r="O17" s="110">
        <f t="shared" ref="O17:O80" si="24">+IFERROR(E13*$O$10," ")</f>
        <v>0</v>
      </c>
      <c r="P17" s="110">
        <f>+IFERROR(E12*$P$10," ")</f>
        <v>1250000</v>
      </c>
      <c r="AA17" s="107">
        <f t="shared" si="7"/>
        <v>3740944.4673697641</v>
      </c>
      <c r="AC17" s="110">
        <f t="shared" si="8"/>
        <v>0</v>
      </c>
      <c r="AD17" s="110">
        <f t="shared" si="15"/>
        <v>366510.26968737307</v>
      </c>
      <c r="AE17" s="113">
        <f t="shared" si="19"/>
        <v>0</v>
      </c>
      <c r="AF17" s="113">
        <f t="shared" si="22"/>
        <v>363475.00101569691</v>
      </c>
      <c r="AG17" s="110">
        <f t="shared" ref="AG17:AG80" si="25">+IFERROR(F13*$AG$10," ")</f>
        <v>0</v>
      </c>
      <c r="AH17" s="110">
        <f>+IFERROR(F12*$AH$10," ")</f>
        <v>360464.86903641716</v>
      </c>
      <c r="AI17" s="59"/>
      <c r="AJ17" s="59"/>
      <c r="AK17" s="59"/>
      <c r="AL17" s="59"/>
      <c r="AM17" s="59"/>
      <c r="AN17" s="59"/>
      <c r="AO17" s="59"/>
      <c r="AP17" s="59"/>
      <c r="AQ17" s="59"/>
      <c r="AR17" s="114"/>
      <c r="AS17" s="109">
        <f t="shared" si="9"/>
        <v>1090450.1397394871</v>
      </c>
      <c r="AT17" s="85">
        <f t="shared" si="16"/>
        <v>-3263777.9709960846</v>
      </c>
      <c r="AV17" s="45">
        <f t="shared" si="17"/>
        <v>0</v>
      </c>
      <c r="AW17" s="111">
        <f t="shared" si="10"/>
        <v>7500</v>
      </c>
      <c r="AX17" s="111">
        <f t="shared" si="20"/>
        <v>7500</v>
      </c>
      <c r="AY17" s="111">
        <f t="shared" si="23"/>
        <v>7500</v>
      </c>
      <c r="AZ17" s="111">
        <f t="shared" ref="AZ17:AZ80" si="26">+$AZ$11*$AU$13</f>
        <v>7500</v>
      </c>
      <c r="BA17" s="111">
        <f>+$BA$11*$AU$13</f>
        <v>7500</v>
      </c>
      <c r="BB17" s="112">
        <f t="shared" si="11"/>
        <v>37500</v>
      </c>
    </row>
    <row r="18" spans="1:54" x14ac:dyDescent="0.25">
      <c r="A18" s="99" t="s">
        <v>70</v>
      </c>
      <c r="B18" s="142">
        <f t="shared" si="12"/>
        <v>45504</v>
      </c>
      <c r="C18" s="82">
        <v>7</v>
      </c>
      <c r="D18" s="102">
        <f t="shared" si="1"/>
        <v>80523.243451820861</v>
      </c>
      <c r="E18" s="102">
        <f t="shared" si="4"/>
        <v>62044.699203806696</v>
      </c>
      <c r="F18" s="102">
        <f t="shared" si="2"/>
        <v>18478.544248014165</v>
      </c>
      <c r="G18" s="103">
        <f t="shared" si="5"/>
        <v>80523.243451820861</v>
      </c>
      <c r="H18" s="100">
        <f t="shared" si="13"/>
        <v>14872249.264665591</v>
      </c>
      <c r="J18" s="104" t="str">
        <f t="shared" si="3"/>
        <v>year2</v>
      </c>
      <c r="K18" s="113">
        <f t="shared" si="6"/>
        <v>0</v>
      </c>
      <c r="L18" s="110">
        <f t="shared" si="14"/>
        <v>1242427.4732253465</v>
      </c>
      <c r="M18" s="110">
        <f t="shared" si="18"/>
        <v>0</v>
      </c>
      <c r="N18" s="113">
        <f t="shared" si="21"/>
        <v>1245475.3888498214</v>
      </c>
      <c r="O18" s="113">
        <f t="shared" si="24"/>
        <v>0</v>
      </c>
      <c r="P18" s="110">
        <f t="shared" ref="P18:P81" si="27">+IFERROR(E13*$P$10," ")</f>
        <v>1248498.0630456817</v>
      </c>
      <c r="Q18" s="110">
        <f>IFERROR(+E12*$Q$10," ")</f>
        <v>0</v>
      </c>
      <c r="AA18" s="107">
        <f t="shared" si="7"/>
        <v>3736400.9251208492</v>
      </c>
      <c r="AC18" s="115">
        <f t="shared" si="8"/>
        <v>0</v>
      </c>
      <c r="AD18" s="110">
        <f t="shared" si="15"/>
        <v>368037.39581107051</v>
      </c>
      <c r="AE18" s="110">
        <f t="shared" si="19"/>
        <v>0</v>
      </c>
      <c r="AF18" s="113">
        <f t="shared" si="22"/>
        <v>364989.4801865957</v>
      </c>
      <c r="AG18" s="113">
        <f t="shared" si="25"/>
        <v>0</v>
      </c>
      <c r="AH18" s="110">
        <f t="shared" ref="AH18:AH81" si="28">+IFERROR(F13*$AH$10," ")</f>
        <v>361966.80599073542</v>
      </c>
      <c r="AI18" s="110">
        <f>+IFERROR(F12*$AI$10," ")</f>
        <v>0</v>
      </c>
      <c r="AJ18" s="63"/>
      <c r="AK18" s="63"/>
      <c r="AL18" s="63"/>
      <c r="AM18" s="63"/>
      <c r="AN18" s="63"/>
      <c r="AO18" s="63"/>
      <c r="AP18" s="63"/>
      <c r="AQ18" s="63"/>
      <c r="AR18" s="63"/>
      <c r="AS18" s="109">
        <f t="shared" si="9"/>
        <v>1094993.6819884018</v>
      </c>
      <c r="AT18" s="85">
        <f t="shared" si="16"/>
        <v>-4358771.6529844869</v>
      </c>
      <c r="AV18" s="45">
        <f t="shared" si="17"/>
        <v>0</v>
      </c>
      <c r="AW18" s="111">
        <f t="shared" si="10"/>
        <v>7500</v>
      </c>
      <c r="AX18" s="111">
        <f t="shared" si="20"/>
        <v>7500</v>
      </c>
      <c r="AY18" s="111">
        <f t="shared" si="23"/>
        <v>7500</v>
      </c>
      <c r="AZ18" s="111">
        <f t="shared" si="26"/>
        <v>7500</v>
      </c>
      <c r="BA18" s="111">
        <f t="shared" ref="BA18:BA81" si="29">+$BA$11*$AU$13</f>
        <v>7500</v>
      </c>
      <c r="BB18" s="112">
        <f t="shared" si="11"/>
        <v>37500</v>
      </c>
    </row>
    <row r="19" spans="1:54" x14ac:dyDescent="0.25">
      <c r="A19" s="99" t="s">
        <v>70</v>
      </c>
      <c r="B19" s="142">
        <f t="shared" si="12"/>
        <v>45535</v>
      </c>
      <c r="C19" s="82">
        <v>8</v>
      </c>
      <c r="D19" s="102">
        <f t="shared" si="1"/>
        <v>80523.243451820861</v>
      </c>
      <c r="E19" s="102">
        <f t="shared" si="4"/>
        <v>61967.705269439968</v>
      </c>
      <c r="F19" s="102">
        <f t="shared" si="2"/>
        <v>18555.538182380893</v>
      </c>
      <c r="G19" s="103">
        <f t="shared" si="5"/>
        <v>80523.243451820861</v>
      </c>
      <c r="H19" s="100">
        <f t="shared" si="13"/>
        <v>14853693.726483209</v>
      </c>
      <c r="J19" s="104" t="str">
        <f t="shared" si="3"/>
        <v>year2</v>
      </c>
      <c r="K19" s="113">
        <f t="shared" si="6"/>
        <v>0</v>
      </c>
      <c r="L19" s="113">
        <f t="shared" si="14"/>
        <v>1240893.9840761339</v>
      </c>
      <c r="M19" s="110">
        <f t="shared" si="18"/>
        <v>0</v>
      </c>
      <c r="N19" s="110">
        <f t="shared" si="21"/>
        <v>1243954.5993490443</v>
      </c>
      <c r="O19" s="113">
        <f t="shared" si="24"/>
        <v>0</v>
      </c>
      <c r="P19" s="113">
        <f t="shared" si="27"/>
        <v>1246989.8680207201</v>
      </c>
      <c r="Q19" s="110">
        <f t="shared" ref="Q19:Q82" si="30">IFERROR(+E13*$Q$10," ")</f>
        <v>0</v>
      </c>
      <c r="R19" s="110">
        <f>+IFERROR(E12*$R$10," ")</f>
        <v>1250000</v>
      </c>
      <c r="AA19" s="107">
        <f t="shared" si="7"/>
        <v>4981838.451445898</v>
      </c>
      <c r="AC19" s="115">
        <f t="shared" si="8"/>
        <v>0</v>
      </c>
      <c r="AD19" s="115">
        <f t="shared" si="15"/>
        <v>369570.88496028329</v>
      </c>
      <c r="AE19" s="110">
        <f t="shared" si="19"/>
        <v>0</v>
      </c>
      <c r="AF19" s="110">
        <f t="shared" si="22"/>
        <v>366510.26968737307</v>
      </c>
      <c r="AG19" s="113">
        <f t="shared" si="25"/>
        <v>0</v>
      </c>
      <c r="AH19" s="113">
        <f t="shared" si="28"/>
        <v>363475.00101569691</v>
      </c>
      <c r="AI19" s="110">
        <f t="shared" ref="AI19:AI82" si="31">+IFERROR(F13*$AI$10," ")</f>
        <v>0</v>
      </c>
      <c r="AJ19" s="110">
        <f>+IFERROR(F12*$AJ$10," ")</f>
        <v>360464.86903641716</v>
      </c>
      <c r="AK19" s="63"/>
      <c r="AL19" s="63"/>
      <c r="AM19" s="63"/>
      <c r="AN19" s="63"/>
      <c r="AO19" s="63"/>
      <c r="AP19" s="63"/>
      <c r="AQ19" s="63"/>
      <c r="AR19" s="63"/>
      <c r="AS19" s="109">
        <f t="shared" si="9"/>
        <v>1460021.0246997706</v>
      </c>
      <c r="AT19" s="85">
        <f t="shared" si="16"/>
        <v>-5818792.6776842577</v>
      </c>
      <c r="AV19" s="45">
        <f t="shared" si="17"/>
        <v>0</v>
      </c>
      <c r="AW19" s="111">
        <f t="shared" si="10"/>
        <v>7500</v>
      </c>
      <c r="AX19" s="111">
        <f t="shared" si="20"/>
        <v>7500</v>
      </c>
      <c r="AY19" s="111">
        <f t="shared" si="23"/>
        <v>7500</v>
      </c>
      <c r="AZ19" s="111">
        <f t="shared" si="26"/>
        <v>7500</v>
      </c>
      <c r="BA19" s="111">
        <f t="shared" si="29"/>
        <v>7500</v>
      </c>
      <c r="BB19" s="112">
        <f t="shared" si="11"/>
        <v>37500</v>
      </c>
    </row>
    <row r="20" spans="1:54" x14ac:dyDescent="0.25">
      <c r="A20" s="99" t="s">
        <v>70</v>
      </c>
      <c r="B20" s="142">
        <f t="shared" si="12"/>
        <v>45565</v>
      </c>
      <c r="C20" s="82">
        <v>9</v>
      </c>
      <c r="D20" s="102">
        <f t="shared" si="1"/>
        <v>80523.243451820861</v>
      </c>
      <c r="E20" s="102">
        <f t="shared" si="4"/>
        <v>61890.390527013369</v>
      </c>
      <c r="F20" s="102">
        <f t="shared" si="2"/>
        <v>18632.852924807477</v>
      </c>
      <c r="G20" s="103">
        <f t="shared" si="5"/>
        <v>80523.243451820847</v>
      </c>
      <c r="H20" s="100">
        <f t="shared" si="13"/>
        <v>14835060.873558402</v>
      </c>
      <c r="J20" s="104" t="str">
        <f t="shared" si="3"/>
        <v>year2</v>
      </c>
      <c r="K20" s="110">
        <f t="shared" si="6"/>
        <v>0</v>
      </c>
      <c r="L20" s="113">
        <f t="shared" si="14"/>
        <v>1239354.1053887994</v>
      </c>
      <c r="M20" s="113">
        <f t="shared" si="18"/>
        <v>0</v>
      </c>
      <c r="N20" s="110">
        <f t="shared" si="21"/>
        <v>1242427.4732253465</v>
      </c>
      <c r="O20" s="110">
        <f t="shared" si="24"/>
        <v>0</v>
      </c>
      <c r="P20" s="113">
        <f t="shared" si="27"/>
        <v>1245475.3888498214</v>
      </c>
      <c r="Q20" s="113">
        <f t="shared" si="30"/>
        <v>0</v>
      </c>
      <c r="R20" s="110">
        <f t="shared" ref="R20:R83" si="32">+IFERROR(E13*$R$10," ")</f>
        <v>1248498.0630456817</v>
      </c>
      <c r="S20" s="110">
        <f>+IFERROR(E12*$S$10," ")</f>
        <v>0</v>
      </c>
      <c r="AA20" s="107">
        <f t="shared" si="7"/>
        <v>4975755.0305096488</v>
      </c>
      <c r="AC20" s="116">
        <f t="shared" si="8"/>
        <v>0</v>
      </c>
      <c r="AD20" s="115">
        <f t="shared" si="15"/>
        <v>371110.76364761789</v>
      </c>
      <c r="AE20" s="115">
        <f t="shared" si="19"/>
        <v>0</v>
      </c>
      <c r="AF20" s="110">
        <f t="shared" si="22"/>
        <v>368037.39581107051</v>
      </c>
      <c r="AG20" s="110">
        <f t="shared" si="25"/>
        <v>0</v>
      </c>
      <c r="AH20" s="113">
        <f t="shared" si="28"/>
        <v>364989.4801865957</v>
      </c>
      <c r="AI20" s="113">
        <f t="shared" si="31"/>
        <v>0</v>
      </c>
      <c r="AJ20" s="110">
        <f t="shared" ref="AJ20:AJ83" si="33">+IFERROR(F13*$AJ$10," ")</f>
        <v>361966.80599073542</v>
      </c>
      <c r="AK20" s="110">
        <f>+IFERROR(F12*$AK$10," ")</f>
        <v>0</v>
      </c>
      <c r="AL20" s="63"/>
      <c r="AM20" s="63"/>
      <c r="AN20" s="63"/>
      <c r="AO20" s="63"/>
      <c r="AP20" s="63"/>
      <c r="AQ20" s="63"/>
      <c r="AR20" s="63"/>
      <c r="AS20" s="109">
        <f t="shared" si="9"/>
        <v>1466104.4456360196</v>
      </c>
      <c r="AT20" s="85">
        <f t="shared" si="16"/>
        <v>-7284897.1233202778</v>
      </c>
      <c r="AV20" s="45">
        <f t="shared" si="17"/>
        <v>0</v>
      </c>
      <c r="AW20" s="111">
        <f t="shared" si="10"/>
        <v>7500</v>
      </c>
      <c r="AX20" s="111">
        <f t="shared" si="20"/>
        <v>7500</v>
      </c>
      <c r="AY20" s="111">
        <f t="shared" si="23"/>
        <v>7500</v>
      </c>
      <c r="AZ20" s="111">
        <f t="shared" si="26"/>
        <v>7500</v>
      </c>
      <c r="BA20" s="111">
        <f t="shared" si="29"/>
        <v>7500</v>
      </c>
      <c r="BB20" s="112">
        <f t="shared" si="11"/>
        <v>37500</v>
      </c>
    </row>
    <row r="21" spans="1:54" x14ac:dyDescent="0.25">
      <c r="A21" s="99" t="s">
        <v>70</v>
      </c>
      <c r="B21" s="142">
        <f t="shared" si="12"/>
        <v>45596</v>
      </c>
      <c r="C21" s="82">
        <v>10</v>
      </c>
      <c r="D21" s="102">
        <f t="shared" si="1"/>
        <v>80523.243451820861</v>
      </c>
      <c r="E21" s="102">
        <f t="shared" si="4"/>
        <v>61812.753639826675</v>
      </c>
      <c r="F21" s="102">
        <f t="shared" si="2"/>
        <v>18710.489811994179</v>
      </c>
      <c r="G21" s="103">
        <f t="shared" si="5"/>
        <v>80523.243451820861</v>
      </c>
      <c r="H21" s="100">
        <f t="shared" si="13"/>
        <v>14816350.383746408</v>
      </c>
      <c r="J21" s="104" t="str">
        <f t="shared" si="3"/>
        <v>year2</v>
      </c>
      <c r="K21" s="110">
        <f t="shared" si="6"/>
        <v>0</v>
      </c>
      <c r="L21" s="110">
        <f t="shared" si="14"/>
        <v>1237807.8105402673</v>
      </c>
      <c r="M21" s="113">
        <f t="shared" si="18"/>
        <v>0</v>
      </c>
      <c r="N21" s="113">
        <f t="shared" si="21"/>
        <v>1240893.9840761339</v>
      </c>
      <c r="O21" s="110">
        <f t="shared" si="24"/>
        <v>0</v>
      </c>
      <c r="P21" s="110">
        <f t="shared" si="27"/>
        <v>1243954.5993490443</v>
      </c>
      <c r="Q21" s="113">
        <f t="shared" si="30"/>
        <v>0</v>
      </c>
      <c r="R21" s="113">
        <f t="shared" si="32"/>
        <v>1246989.8680207201</v>
      </c>
      <c r="S21" s="110">
        <f t="shared" ref="S21:S84" si="34">+IFERROR(E13*$S$10," ")</f>
        <v>0</v>
      </c>
      <c r="T21" s="110">
        <f>+IFERROR(E12*$T$10," ")</f>
        <v>1250000</v>
      </c>
      <c r="AA21" s="107">
        <f t="shared" si="7"/>
        <v>6219646.2619861653</v>
      </c>
      <c r="AC21" s="116">
        <f t="shared" si="8"/>
        <v>0</v>
      </c>
      <c r="AD21" s="116">
        <f t="shared" si="15"/>
        <v>372657.05849614955</v>
      </c>
      <c r="AE21" s="115">
        <f t="shared" si="19"/>
        <v>0</v>
      </c>
      <c r="AF21" s="115">
        <f t="shared" si="22"/>
        <v>369570.88496028329</v>
      </c>
      <c r="AG21" s="110">
        <f t="shared" si="25"/>
        <v>0</v>
      </c>
      <c r="AH21" s="110">
        <f t="shared" si="28"/>
        <v>366510.26968737307</v>
      </c>
      <c r="AI21" s="113">
        <f t="shared" si="31"/>
        <v>0</v>
      </c>
      <c r="AJ21" s="113">
        <f t="shared" si="33"/>
        <v>363475.00101569691</v>
      </c>
      <c r="AK21" s="110">
        <f t="shared" ref="AK21:AK84" si="35">+IFERROR(F13*$AK$10," ")</f>
        <v>0</v>
      </c>
      <c r="AL21" s="110">
        <f>+IFERROR(F12*$AL$10," ")</f>
        <v>360464.86903641716</v>
      </c>
      <c r="AM21" s="63"/>
      <c r="AN21" s="63"/>
      <c r="AO21" s="63"/>
      <c r="AP21" s="63"/>
      <c r="AQ21" s="63"/>
      <c r="AR21" s="63"/>
      <c r="AS21" s="109">
        <f t="shared" si="9"/>
        <v>1832678.0831959201</v>
      </c>
      <c r="AT21" s="85">
        <f t="shared" si="16"/>
        <v>-9117575.2065161988</v>
      </c>
      <c r="AV21" s="45">
        <f t="shared" si="17"/>
        <v>0</v>
      </c>
      <c r="AW21" s="111">
        <f t="shared" si="10"/>
        <v>7500</v>
      </c>
      <c r="AX21" s="111">
        <f t="shared" si="20"/>
        <v>7500</v>
      </c>
      <c r="AY21" s="111">
        <f t="shared" si="23"/>
        <v>7500</v>
      </c>
      <c r="AZ21" s="111">
        <f t="shared" si="26"/>
        <v>7500</v>
      </c>
      <c r="BA21" s="111">
        <f t="shared" si="29"/>
        <v>7500</v>
      </c>
      <c r="BB21" s="112">
        <f t="shared" si="11"/>
        <v>37500</v>
      </c>
    </row>
    <row r="22" spans="1:54" x14ac:dyDescent="0.25">
      <c r="A22" s="99" t="s">
        <v>70</v>
      </c>
      <c r="B22" s="142">
        <f t="shared" si="12"/>
        <v>45626</v>
      </c>
      <c r="C22" s="82">
        <v>11</v>
      </c>
      <c r="D22" s="102">
        <f t="shared" si="1"/>
        <v>80523.243451820861</v>
      </c>
      <c r="E22" s="102">
        <f t="shared" si="4"/>
        <v>61734.793265610038</v>
      </c>
      <c r="F22" s="102">
        <f t="shared" si="2"/>
        <v>18788.450186210815</v>
      </c>
      <c r="G22" s="103">
        <f t="shared" si="5"/>
        <v>80523.243451820861</v>
      </c>
      <c r="H22" s="100">
        <f t="shared" si="13"/>
        <v>14797561.933560196</v>
      </c>
      <c r="J22" s="104" t="str">
        <f t="shared" si="3"/>
        <v>year2</v>
      </c>
      <c r="K22" s="113">
        <f t="shared" si="6"/>
        <v>0</v>
      </c>
      <c r="L22" s="110">
        <f t="shared" si="14"/>
        <v>1236255.0727965336</v>
      </c>
      <c r="M22" s="110">
        <f t="shared" si="18"/>
        <v>0</v>
      </c>
      <c r="N22" s="113">
        <f t="shared" si="21"/>
        <v>1239354.1053887994</v>
      </c>
      <c r="O22" s="113">
        <f t="shared" si="24"/>
        <v>0</v>
      </c>
      <c r="P22" s="110">
        <f t="shared" si="27"/>
        <v>1242427.4732253465</v>
      </c>
      <c r="Q22" s="110">
        <f t="shared" si="30"/>
        <v>0</v>
      </c>
      <c r="R22" s="113">
        <f t="shared" si="32"/>
        <v>1245475.3888498214</v>
      </c>
      <c r="S22" s="113">
        <f t="shared" si="34"/>
        <v>0</v>
      </c>
      <c r="T22" s="110">
        <f t="shared" ref="T22:T85" si="36">+IFERROR(E13*$T$10," ")</f>
        <v>1248498.0630456817</v>
      </c>
      <c r="U22" s="110">
        <f>+IFERROR(E12*$U$10," ")</f>
        <v>0</v>
      </c>
      <c r="AA22" s="107">
        <f t="shared" si="7"/>
        <v>6212010.1033061827</v>
      </c>
      <c r="AC22" s="115">
        <f t="shared" si="8"/>
        <v>0</v>
      </c>
      <c r="AD22" s="116">
        <f t="shared" si="15"/>
        <v>374209.79623988358</v>
      </c>
      <c r="AE22" s="116">
        <f t="shared" si="19"/>
        <v>0</v>
      </c>
      <c r="AF22" s="115">
        <f t="shared" si="22"/>
        <v>371110.76364761789</v>
      </c>
      <c r="AG22" s="115">
        <f t="shared" si="25"/>
        <v>0</v>
      </c>
      <c r="AH22" s="110">
        <f t="shared" si="28"/>
        <v>368037.39581107051</v>
      </c>
      <c r="AI22" s="110">
        <f t="shared" si="31"/>
        <v>0</v>
      </c>
      <c r="AJ22" s="113">
        <f t="shared" si="33"/>
        <v>364989.4801865957</v>
      </c>
      <c r="AK22" s="113">
        <f t="shared" si="35"/>
        <v>0</v>
      </c>
      <c r="AL22" s="110">
        <f t="shared" ref="AL22:AL85" si="37">+IFERROR(F13*$AL$10," ")</f>
        <v>361966.80599073542</v>
      </c>
      <c r="AM22" s="110">
        <f>+IFERROR(F12*$AM$10," ")</f>
        <v>0</v>
      </c>
      <c r="AN22" s="63"/>
      <c r="AO22" s="63"/>
      <c r="AP22" s="63"/>
      <c r="AQ22" s="63"/>
      <c r="AR22" s="63"/>
      <c r="AS22" s="109">
        <f t="shared" si="9"/>
        <v>1840314.2418759032</v>
      </c>
      <c r="AT22" s="85">
        <f t="shared" si="16"/>
        <v>-10957889.448392102</v>
      </c>
      <c r="AV22" s="45">
        <f t="shared" si="17"/>
        <v>0</v>
      </c>
      <c r="AW22" s="111">
        <f t="shared" si="10"/>
        <v>7500</v>
      </c>
      <c r="AX22" s="111">
        <f t="shared" si="20"/>
        <v>7500</v>
      </c>
      <c r="AY22" s="111">
        <f t="shared" si="23"/>
        <v>7500</v>
      </c>
      <c r="AZ22" s="111">
        <f t="shared" si="26"/>
        <v>7500</v>
      </c>
      <c r="BA22" s="111">
        <f t="shared" si="29"/>
        <v>7500</v>
      </c>
      <c r="BB22" s="112">
        <f t="shared" si="11"/>
        <v>37500</v>
      </c>
    </row>
    <row r="23" spans="1:54" x14ac:dyDescent="0.25">
      <c r="A23" s="99" t="s">
        <v>70</v>
      </c>
      <c r="B23" s="142">
        <f t="shared" si="12"/>
        <v>45657</v>
      </c>
      <c r="C23" s="82">
        <v>12</v>
      </c>
      <c r="D23" s="102">
        <f t="shared" si="1"/>
        <v>80523.243451820861</v>
      </c>
      <c r="E23" s="102">
        <f t="shared" si="4"/>
        <v>61656.508056500825</v>
      </c>
      <c r="F23" s="102">
        <f t="shared" si="2"/>
        <v>18866.735395320033</v>
      </c>
      <c r="G23" s="103">
        <f t="shared" si="5"/>
        <v>80523.243451820861</v>
      </c>
      <c r="H23" s="100">
        <f t="shared" si="13"/>
        <v>14778695.198164877</v>
      </c>
      <c r="J23" s="104" t="str">
        <f t="shared" si="3"/>
        <v>year2</v>
      </c>
      <c r="K23" s="113">
        <f t="shared" si="6"/>
        <v>0</v>
      </c>
      <c r="L23" s="113">
        <f t="shared" si="14"/>
        <v>1234695.8653122007</v>
      </c>
      <c r="M23" s="110">
        <f t="shared" si="18"/>
        <v>0</v>
      </c>
      <c r="N23" s="110">
        <f t="shared" si="21"/>
        <v>1237807.8105402673</v>
      </c>
      <c r="O23" s="113">
        <f t="shared" si="24"/>
        <v>0</v>
      </c>
      <c r="P23" s="113">
        <f t="shared" si="27"/>
        <v>1240893.9840761339</v>
      </c>
      <c r="Q23" s="110">
        <f t="shared" si="30"/>
        <v>0</v>
      </c>
      <c r="R23" s="110">
        <f t="shared" si="32"/>
        <v>1243954.5993490443</v>
      </c>
      <c r="S23" s="113">
        <f t="shared" si="34"/>
        <v>0</v>
      </c>
      <c r="T23" s="113">
        <f t="shared" si="36"/>
        <v>1246989.8680207201</v>
      </c>
      <c r="U23" s="110">
        <f t="shared" ref="U23:U86" si="38">+IFERROR(E13*$U$10," ")</f>
        <v>0</v>
      </c>
      <c r="V23" s="110">
        <f>+IFERROR(E12*$V$10," ")</f>
        <v>0</v>
      </c>
      <c r="AA23" s="107">
        <f t="shared" si="7"/>
        <v>6204342.1272983663</v>
      </c>
      <c r="AC23" s="115">
        <f t="shared" si="8"/>
        <v>0</v>
      </c>
      <c r="AD23" s="115">
        <f t="shared" si="15"/>
        <v>375769.00372421631</v>
      </c>
      <c r="AE23" s="116">
        <f t="shared" si="19"/>
        <v>0</v>
      </c>
      <c r="AF23" s="116">
        <f t="shared" si="22"/>
        <v>372657.05849614955</v>
      </c>
      <c r="AG23" s="115">
        <f t="shared" si="25"/>
        <v>0</v>
      </c>
      <c r="AH23" s="115">
        <f t="shared" si="28"/>
        <v>369570.88496028329</v>
      </c>
      <c r="AI23" s="110">
        <f t="shared" si="31"/>
        <v>0</v>
      </c>
      <c r="AJ23" s="110">
        <f t="shared" si="33"/>
        <v>366510.26968737307</v>
      </c>
      <c r="AK23" s="113">
        <f t="shared" si="35"/>
        <v>0</v>
      </c>
      <c r="AL23" s="113">
        <f t="shared" si="37"/>
        <v>363475.00101569691</v>
      </c>
      <c r="AM23" s="110">
        <f t="shared" ref="AM23:AM86" si="39">+IFERROR(F13*$AM$10," ")</f>
        <v>0</v>
      </c>
      <c r="AN23" s="110">
        <f>+IFERROR(F12*$AN$10," ")</f>
        <v>0</v>
      </c>
      <c r="AO23" s="63"/>
      <c r="AP23" s="63"/>
      <c r="AQ23" s="63"/>
      <c r="AR23" s="63"/>
      <c r="AS23" s="109">
        <f t="shared" si="9"/>
        <v>1847982.2178837194</v>
      </c>
      <c r="AT23" s="85">
        <f t="shared" si="16"/>
        <v>-12805871.666275822</v>
      </c>
      <c r="AV23" s="45">
        <f t="shared" si="17"/>
        <v>0</v>
      </c>
      <c r="AW23" s="111">
        <f t="shared" si="10"/>
        <v>7500</v>
      </c>
      <c r="AX23" s="111">
        <f t="shared" si="20"/>
        <v>7500</v>
      </c>
      <c r="AY23" s="111">
        <f t="shared" si="23"/>
        <v>7500</v>
      </c>
      <c r="AZ23" s="111">
        <f t="shared" si="26"/>
        <v>7500</v>
      </c>
      <c r="BA23" s="111">
        <f t="shared" si="29"/>
        <v>7500</v>
      </c>
      <c r="BB23" s="112">
        <f t="shared" si="11"/>
        <v>37500</v>
      </c>
    </row>
    <row r="24" spans="1:54" x14ac:dyDescent="0.25">
      <c r="A24" s="99" t="s">
        <v>70</v>
      </c>
      <c r="B24" s="142">
        <f t="shared" si="12"/>
        <v>45688</v>
      </c>
      <c r="C24" s="82">
        <v>13</v>
      </c>
      <c r="D24" s="102">
        <f t="shared" si="1"/>
        <v>80523.243451820861</v>
      </c>
      <c r="E24" s="102">
        <f t="shared" si="4"/>
        <v>61577.896659020334</v>
      </c>
      <c r="F24" s="102">
        <f t="shared" si="2"/>
        <v>18945.346792800527</v>
      </c>
      <c r="G24" s="103">
        <f t="shared" si="5"/>
        <v>80523.243451820861</v>
      </c>
      <c r="H24" s="100">
        <f t="shared" si="13"/>
        <v>14759749.851372076</v>
      </c>
      <c r="J24" s="104" t="str">
        <f t="shared" si="3"/>
        <v>year2</v>
      </c>
      <c r="K24" s="110">
        <f t="shared" si="6"/>
        <v>0</v>
      </c>
      <c r="L24" s="113">
        <f t="shared" si="14"/>
        <v>1233130.1611300164</v>
      </c>
      <c r="M24" s="113">
        <f t="shared" si="18"/>
        <v>0</v>
      </c>
      <c r="N24" s="110">
        <f t="shared" si="21"/>
        <v>1236255.0727965336</v>
      </c>
      <c r="O24" s="110">
        <f t="shared" si="24"/>
        <v>0</v>
      </c>
      <c r="P24" s="113">
        <f t="shared" si="27"/>
        <v>1239354.1053887994</v>
      </c>
      <c r="Q24" s="113">
        <f t="shared" si="30"/>
        <v>0</v>
      </c>
      <c r="R24" s="110">
        <f t="shared" si="32"/>
        <v>1242427.4732253465</v>
      </c>
      <c r="S24" s="110">
        <f t="shared" si="34"/>
        <v>0</v>
      </c>
      <c r="T24" s="113">
        <f t="shared" si="36"/>
        <v>1245475.3888498214</v>
      </c>
      <c r="U24" s="113">
        <f t="shared" si="38"/>
        <v>0</v>
      </c>
      <c r="V24" s="110">
        <f t="shared" ref="V24:V87" si="40">+IFERROR(E13*$V$10," ")</f>
        <v>0</v>
      </c>
      <c r="W24" s="110">
        <f>+IFERROR(E12*$W$10," ")</f>
        <v>0</v>
      </c>
      <c r="AA24" s="107">
        <f t="shared" si="7"/>
        <v>6196642.2013905179</v>
      </c>
      <c r="AC24" s="116">
        <f t="shared" si="8"/>
        <v>0</v>
      </c>
      <c r="AD24" s="115">
        <f t="shared" si="15"/>
        <v>377334.70790640067</v>
      </c>
      <c r="AE24" s="115">
        <f t="shared" si="19"/>
        <v>0</v>
      </c>
      <c r="AF24" s="116">
        <f t="shared" si="22"/>
        <v>374209.79623988358</v>
      </c>
      <c r="AG24" s="116">
        <f t="shared" si="25"/>
        <v>0</v>
      </c>
      <c r="AH24" s="115">
        <f t="shared" si="28"/>
        <v>371110.76364761789</v>
      </c>
      <c r="AI24" s="115">
        <f t="shared" si="31"/>
        <v>0</v>
      </c>
      <c r="AJ24" s="110">
        <f t="shared" si="33"/>
        <v>368037.39581107051</v>
      </c>
      <c r="AK24" s="110">
        <f t="shared" si="35"/>
        <v>0</v>
      </c>
      <c r="AL24" s="113">
        <f t="shared" si="37"/>
        <v>364989.4801865957</v>
      </c>
      <c r="AM24" s="113">
        <f t="shared" si="39"/>
        <v>0</v>
      </c>
      <c r="AN24" s="110">
        <f t="shared" ref="AN24:AN87" si="41">+IFERROR(F13*$AN$10," ")</f>
        <v>0</v>
      </c>
      <c r="AO24" s="110">
        <f>+IFERROR(F12*$AO$10," ")</f>
        <v>0</v>
      </c>
      <c r="AP24" s="63"/>
      <c r="AQ24" s="63"/>
      <c r="AR24" s="63"/>
      <c r="AS24" s="109">
        <f t="shared" si="9"/>
        <v>1855682.1437915685</v>
      </c>
      <c r="AT24" s="85">
        <f t="shared" si="16"/>
        <v>-14661553.810067389</v>
      </c>
      <c r="AV24" s="45">
        <f t="shared" si="17"/>
        <v>0</v>
      </c>
      <c r="AW24" s="111">
        <f t="shared" si="10"/>
        <v>7500</v>
      </c>
      <c r="AX24" s="111">
        <f t="shared" si="20"/>
        <v>7500</v>
      </c>
      <c r="AY24" s="111">
        <f t="shared" si="23"/>
        <v>7500</v>
      </c>
      <c r="AZ24" s="111">
        <f t="shared" si="26"/>
        <v>7500</v>
      </c>
      <c r="BA24" s="111">
        <f t="shared" si="29"/>
        <v>7500</v>
      </c>
      <c r="BB24" s="112">
        <f t="shared" si="11"/>
        <v>37500</v>
      </c>
    </row>
    <row r="25" spans="1:54" x14ac:dyDescent="0.25">
      <c r="A25" s="99" t="s">
        <v>70</v>
      </c>
      <c r="B25" s="142">
        <f t="shared" si="12"/>
        <v>45716</v>
      </c>
      <c r="C25" s="82">
        <v>14</v>
      </c>
      <c r="D25" s="102">
        <f t="shared" si="1"/>
        <v>80523.243451820861</v>
      </c>
      <c r="E25" s="102">
        <f t="shared" si="4"/>
        <v>61498.957714050324</v>
      </c>
      <c r="F25" s="102">
        <f t="shared" si="2"/>
        <v>19024.285737770533</v>
      </c>
      <c r="G25" s="103">
        <f t="shared" si="5"/>
        <v>80523.243451820861</v>
      </c>
      <c r="H25" s="100">
        <f t="shared" si="13"/>
        <v>14740725.565634307</v>
      </c>
      <c r="J25" s="104" t="str">
        <f t="shared" si="3"/>
        <v>year2</v>
      </c>
      <c r="K25" s="110">
        <f t="shared" si="6"/>
        <v>0</v>
      </c>
      <c r="L25" s="110">
        <f t="shared" si="14"/>
        <v>1231557.9331804067</v>
      </c>
      <c r="M25" s="113">
        <f t="shared" si="18"/>
        <v>0</v>
      </c>
      <c r="N25" s="113">
        <f t="shared" si="21"/>
        <v>1234695.8653122007</v>
      </c>
      <c r="O25" s="110">
        <f t="shared" si="24"/>
        <v>0</v>
      </c>
      <c r="P25" s="110">
        <f t="shared" si="27"/>
        <v>1237807.8105402673</v>
      </c>
      <c r="Q25" s="113">
        <f t="shared" si="30"/>
        <v>0</v>
      </c>
      <c r="R25" s="113">
        <f t="shared" si="32"/>
        <v>1240893.9840761339</v>
      </c>
      <c r="S25" s="110">
        <f t="shared" si="34"/>
        <v>0</v>
      </c>
      <c r="T25" s="110">
        <f t="shared" si="36"/>
        <v>1243954.5993490443</v>
      </c>
      <c r="U25" s="113">
        <f t="shared" si="38"/>
        <v>0</v>
      </c>
      <c r="V25" s="113">
        <f t="shared" si="40"/>
        <v>0</v>
      </c>
      <c r="W25" s="110">
        <f t="shared" ref="W25:W88" si="42">+IFERROR(E13*$W$10," ")</f>
        <v>0</v>
      </c>
      <c r="X25" s="110">
        <f>+IFERROR(E12*$X$10," ")</f>
        <v>0</v>
      </c>
      <c r="AA25" s="107">
        <f t="shared" si="7"/>
        <v>6188910.1924580531</v>
      </c>
      <c r="AC25" s="116">
        <f t="shared" si="8"/>
        <v>0</v>
      </c>
      <c r="AD25" s="116">
        <f t="shared" si="15"/>
        <v>378906.93585601053</v>
      </c>
      <c r="AE25" s="115">
        <f t="shared" si="19"/>
        <v>0</v>
      </c>
      <c r="AF25" s="115">
        <f t="shared" si="22"/>
        <v>375769.00372421631</v>
      </c>
      <c r="AG25" s="116">
        <f t="shared" si="25"/>
        <v>0</v>
      </c>
      <c r="AH25" s="116">
        <f t="shared" si="28"/>
        <v>372657.05849614955</v>
      </c>
      <c r="AI25" s="115">
        <f t="shared" si="31"/>
        <v>0</v>
      </c>
      <c r="AJ25" s="115">
        <f t="shared" si="33"/>
        <v>369570.88496028329</v>
      </c>
      <c r="AK25" s="110">
        <f t="shared" si="35"/>
        <v>0</v>
      </c>
      <c r="AL25" s="110">
        <f t="shared" si="37"/>
        <v>366510.26968737307</v>
      </c>
      <c r="AM25" s="113">
        <f t="shared" si="39"/>
        <v>0</v>
      </c>
      <c r="AN25" s="113">
        <f t="shared" si="41"/>
        <v>0</v>
      </c>
      <c r="AO25" s="110">
        <f t="shared" ref="AO25:AO88" si="43">+IFERROR(F13*$AO$10," ")</f>
        <v>0</v>
      </c>
      <c r="AP25" s="110">
        <f>+IFERROR(F12*$AP$10," ")</f>
        <v>0</v>
      </c>
      <c r="AQ25" s="63"/>
      <c r="AR25" s="63"/>
      <c r="AS25" s="109">
        <f t="shared" si="9"/>
        <v>1863414.1527240328</v>
      </c>
      <c r="AT25" s="85">
        <f t="shared" si="16"/>
        <v>-16524967.962791422</v>
      </c>
      <c r="AV25" s="45">
        <f t="shared" si="17"/>
        <v>0</v>
      </c>
      <c r="AW25" s="111">
        <f t="shared" si="10"/>
        <v>7500</v>
      </c>
      <c r="AX25" s="111">
        <f t="shared" si="20"/>
        <v>7500</v>
      </c>
      <c r="AY25" s="111">
        <f t="shared" si="23"/>
        <v>7500</v>
      </c>
      <c r="AZ25" s="111">
        <f t="shared" si="26"/>
        <v>7500</v>
      </c>
      <c r="BA25" s="111">
        <f t="shared" si="29"/>
        <v>7500</v>
      </c>
      <c r="BB25" s="112">
        <f t="shared" si="11"/>
        <v>37500</v>
      </c>
    </row>
    <row r="26" spans="1:54" x14ac:dyDescent="0.25">
      <c r="A26" s="99" t="s">
        <v>70</v>
      </c>
      <c r="B26" s="142">
        <f t="shared" si="12"/>
        <v>45747</v>
      </c>
      <c r="C26" s="82">
        <v>15</v>
      </c>
      <c r="D26" s="102">
        <f t="shared" si="1"/>
        <v>80523.243451820861</v>
      </c>
      <c r="E26" s="102">
        <f t="shared" si="4"/>
        <v>61419.689856809615</v>
      </c>
      <c r="F26" s="102">
        <f t="shared" si="2"/>
        <v>19103.553595011239</v>
      </c>
      <c r="G26" s="103">
        <f t="shared" si="5"/>
        <v>80523.243451820861</v>
      </c>
      <c r="H26" s="100">
        <f t="shared" si="13"/>
        <v>14721622.012039294</v>
      </c>
      <c r="J26" s="104" t="str">
        <f t="shared" si="3"/>
        <v>year2</v>
      </c>
      <c r="K26" s="113">
        <f t="shared" si="6"/>
        <v>0</v>
      </c>
      <c r="L26" s="110">
        <f t="shared" si="14"/>
        <v>1229979.1542810064</v>
      </c>
      <c r="M26" s="110">
        <f t="shared" si="18"/>
        <v>0</v>
      </c>
      <c r="N26" s="113">
        <f t="shared" si="21"/>
        <v>1233130.1611300164</v>
      </c>
      <c r="O26" s="113">
        <f t="shared" si="24"/>
        <v>0</v>
      </c>
      <c r="P26" s="110">
        <f t="shared" si="27"/>
        <v>1236255.0727965336</v>
      </c>
      <c r="Q26" s="110">
        <f t="shared" si="30"/>
        <v>0</v>
      </c>
      <c r="R26" s="113">
        <f t="shared" si="32"/>
        <v>1239354.1053887994</v>
      </c>
      <c r="S26" s="113">
        <f t="shared" si="34"/>
        <v>0</v>
      </c>
      <c r="T26" s="110">
        <f t="shared" si="36"/>
        <v>1242427.4732253465</v>
      </c>
      <c r="U26" s="110">
        <f t="shared" si="38"/>
        <v>0</v>
      </c>
      <c r="V26" s="113">
        <f t="shared" si="40"/>
        <v>0</v>
      </c>
      <c r="W26" s="113">
        <f t="shared" si="42"/>
        <v>0</v>
      </c>
      <c r="X26" s="110">
        <f t="shared" ref="X26:X89" si="44">+IFERROR(E13*$X$10," ")</f>
        <v>0</v>
      </c>
      <c r="Y26" s="110">
        <f>+IFERROR(E12*$Y$10," ")</f>
        <v>0</v>
      </c>
      <c r="AA26" s="107">
        <f t="shared" si="7"/>
        <v>6181145.9668217031</v>
      </c>
      <c r="AC26" s="115">
        <f t="shared" si="8"/>
        <v>0</v>
      </c>
      <c r="AD26" s="116">
        <f t="shared" si="15"/>
        <v>380485.71475541068</v>
      </c>
      <c r="AE26" s="116">
        <f t="shared" si="19"/>
        <v>0</v>
      </c>
      <c r="AF26" s="115">
        <f t="shared" si="22"/>
        <v>377334.70790640067</v>
      </c>
      <c r="AG26" s="115">
        <f t="shared" si="25"/>
        <v>0</v>
      </c>
      <c r="AH26" s="116">
        <f t="shared" si="28"/>
        <v>374209.79623988358</v>
      </c>
      <c r="AI26" s="116">
        <f t="shared" si="31"/>
        <v>0</v>
      </c>
      <c r="AJ26" s="115">
        <f t="shared" si="33"/>
        <v>371110.76364761789</v>
      </c>
      <c r="AK26" s="115">
        <f t="shared" si="35"/>
        <v>0</v>
      </c>
      <c r="AL26" s="110">
        <f t="shared" si="37"/>
        <v>368037.39581107051</v>
      </c>
      <c r="AM26" s="110">
        <f t="shared" si="39"/>
        <v>0</v>
      </c>
      <c r="AN26" s="113">
        <f t="shared" si="41"/>
        <v>0</v>
      </c>
      <c r="AO26" s="113">
        <f t="shared" si="43"/>
        <v>0</v>
      </c>
      <c r="AP26" s="110">
        <f t="shared" ref="AP26:AP89" si="45">+IFERROR(F13*$AP$10," ")</f>
        <v>0</v>
      </c>
      <c r="AQ26" s="110">
        <f>+IFERROR(F12*$AQ$10," ")</f>
        <v>0</v>
      </c>
      <c r="AS26" s="109">
        <f t="shared" si="9"/>
        <v>1871178.3783603834</v>
      </c>
      <c r="AT26" s="85">
        <f t="shared" si="16"/>
        <v>-18396146.341151807</v>
      </c>
      <c r="AV26" s="45">
        <f t="shared" si="17"/>
        <v>0</v>
      </c>
      <c r="AW26" s="111">
        <f t="shared" si="10"/>
        <v>7500</v>
      </c>
      <c r="AX26" s="111">
        <f t="shared" si="20"/>
        <v>7500</v>
      </c>
      <c r="AY26" s="111">
        <f t="shared" si="23"/>
        <v>7500</v>
      </c>
      <c r="AZ26" s="111">
        <f t="shared" si="26"/>
        <v>7500</v>
      </c>
      <c r="BA26" s="111">
        <f t="shared" si="29"/>
        <v>7500</v>
      </c>
      <c r="BB26" s="112">
        <f t="shared" si="11"/>
        <v>37500</v>
      </c>
    </row>
    <row r="27" spans="1:54" x14ac:dyDescent="0.25">
      <c r="A27" s="99" t="s">
        <v>70</v>
      </c>
      <c r="B27" s="142">
        <f t="shared" si="12"/>
        <v>45777</v>
      </c>
      <c r="C27" s="82">
        <v>16</v>
      </c>
      <c r="D27" s="102">
        <f t="shared" si="1"/>
        <v>80523.243451820861</v>
      </c>
      <c r="E27" s="102">
        <f t="shared" si="4"/>
        <v>61340.0917168304</v>
      </c>
      <c r="F27" s="102">
        <f t="shared" si="2"/>
        <v>19183.151734990457</v>
      </c>
      <c r="G27" s="103">
        <f t="shared" si="5"/>
        <v>80523.243451820861</v>
      </c>
      <c r="H27" s="100">
        <f t="shared" si="13"/>
        <v>14702438.860304303</v>
      </c>
      <c r="J27" s="104" t="str">
        <f t="shared" si="3"/>
        <v>year2</v>
      </c>
      <c r="K27" s="113">
        <f t="shared" si="6"/>
        <v>0</v>
      </c>
      <c r="L27" s="113">
        <f t="shared" si="14"/>
        <v>1228393.7971361922</v>
      </c>
      <c r="M27" s="110">
        <f t="shared" si="18"/>
        <v>0</v>
      </c>
      <c r="N27" s="110">
        <f t="shared" si="21"/>
        <v>1231557.9331804067</v>
      </c>
      <c r="O27" s="113">
        <f t="shared" si="24"/>
        <v>0</v>
      </c>
      <c r="P27" s="113">
        <f t="shared" si="27"/>
        <v>1234695.8653122007</v>
      </c>
      <c r="Q27" s="110">
        <f t="shared" si="30"/>
        <v>0</v>
      </c>
      <c r="R27" s="110">
        <f t="shared" si="32"/>
        <v>1237807.8105402673</v>
      </c>
      <c r="S27" s="113">
        <f t="shared" si="34"/>
        <v>0</v>
      </c>
      <c r="T27" s="113">
        <f t="shared" si="36"/>
        <v>1240893.9840761339</v>
      </c>
      <c r="U27" s="110">
        <f t="shared" si="38"/>
        <v>0</v>
      </c>
      <c r="V27" s="110">
        <f t="shared" si="40"/>
        <v>0</v>
      </c>
      <c r="W27" s="113">
        <f t="shared" si="42"/>
        <v>0</v>
      </c>
      <c r="X27" s="113">
        <f t="shared" si="44"/>
        <v>0</v>
      </c>
      <c r="Y27" s="110">
        <f t="shared" ref="Y27:Y90" si="46">+IFERROR(E13*$Y$10," ")</f>
        <v>0</v>
      </c>
      <c r="Z27" s="117">
        <f>+IFERROR(E12*$Z$10," ")</f>
        <v>0</v>
      </c>
      <c r="AA27" s="107">
        <f t="shared" si="7"/>
        <v>6173349.3902452011</v>
      </c>
      <c r="AC27" s="115">
        <f t="shared" si="8"/>
        <v>0</v>
      </c>
      <c r="AD27" s="115">
        <f t="shared" si="15"/>
        <v>382071.07190022478</v>
      </c>
      <c r="AE27" s="116">
        <f t="shared" si="19"/>
        <v>0</v>
      </c>
      <c r="AF27" s="116">
        <f t="shared" si="22"/>
        <v>378906.93585601053</v>
      </c>
      <c r="AG27" s="115">
        <f t="shared" si="25"/>
        <v>0</v>
      </c>
      <c r="AH27" s="115">
        <f t="shared" si="28"/>
        <v>375769.00372421631</v>
      </c>
      <c r="AI27" s="116">
        <f t="shared" si="31"/>
        <v>0</v>
      </c>
      <c r="AJ27" s="116">
        <f t="shared" si="33"/>
        <v>372657.05849614955</v>
      </c>
      <c r="AK27" s="115">
        <f t="shared" si="35"/>
        <v>0</v>
      </c>
      <c r="AL27" s="115">
        <f t="shared" si="37"/>
        <v>369570.88496028329</v>
      </c>
      <c r="AM27" s="110">
        <f t="shared" si="39"/>
        <v>0</v>
      </c>
      <c r="AN27" s="110">
        <f t="shared" si="41"/>
        <v>0</v>
      </c>
      <c r="AO27" s="113">
        <f t="shared" si="43"/>
        <v>0</v>
      </c>
      <c r="AP27" s="113">
        <f t="shared" si="45"/>
        <v>0</v>
      </c>
      <c r="AQ27" s="110">
        <f t="shared" ref="AQ27:AQ90" si="47">+IFERROR(F13*$AQ$10," ")</f>
        <v>0</v>
      </c>
      <c r="AR27" s="110">
        <f>+IFERROR(F12*$AR$10," ")</f>
        <v>0</v>
      </c>
      <c r="AS27" s="109">
        <f t="shared" si="9"/>
        <v>1878974.9549368843</v>
      </c>
      <c r="AT27" s="85">
        <f t="shared" si="16"/>
        <v>-20275121.296088692</v>
      </c>
      <c r="AV27" s="45">
        <f t="shared" si="17"/>
        <v>0</v>
      </c>
      <c r="AW27" s="111">
        <f t="shared" si="10"/>
        <v>7500</v>
      </c>
      <c r="AX27" s="111">
        <f t="shared" si="20"/>
        <v>7500</v>
      </c>
      <c r="AY27" s="111">
        <f t="shared" si="23"/>
        <v>7500</v>
      </c>
      <c r="AZ27" s="111">
        <f t="shared" si="26"/>
        <v>7500</v>
      </c>
      <c r="BA27" s="111">
        <f t="shared" si="29"/>
        <v>7500</v>
      </c>
      <c r="BB27" s="112">
        <f t="shared" si="11"/>
        <v>37500</v>
      </c>
    </row>
    <row r="28" spans="1:54" x14ac:dyDescent="0.25">
      <c r="A28" s="99" t="s">
        <v>71</v>
      </c>
      <c r="B28" s="142">
        <f t="shared" si="12"/>
        <v>45808</v>
      </c>
      <c r="C28" s="82">
        <v>17</v>
      </c>
      <c r="D28" s="102">
        <f t="shared" si="1"/>
        <v>80523.243451820861</v>
      </c>
      <c r="E28" s="102">
        <f t="shared" si="4"/>
        <v>61260.161917934602</v>
      </c>
      <c r="F28" s="102">
        <f t="shared" si="2"/>
        <v>19263.081533886252</v>
      </c>
      <c r="G28" s="103">
        <f t="shared" si="5"/>
        <v>80523.243451820861</v>
      </c>
      <c r="H28" s="100">
        <f t="shared" si="13"/>
        <v>14683175.778770417</v>
      </c>
      <c r="J28" s="104" t="str">
        <f t="shared" si="3"/>
        <v>year3</v>
      </c>
      <c r="K28" s="110">
        <f t="shared" si="6"/>
        <v>0</v>
      </c>
      <c r="L28" s="113">
        <f t="shared" si="14"/>
        <v>1226801.8343366079</v>
      </c>
      <c r="M28" s="113">
        <f t="shared" si="18"/>
        <v>0</v>
      </c>
      <c r="N28" s="110">
        <f t="shared" si="21"/>
        <v>1229979.1542810064</v>
      </c>
      <c r="O28" s="110">
        <f t="shared" si="24"/>
        <v>0</v>
      </c>
      <c r="P28" s="113">
        <f t="shared" si="27"/>
        <v>1233130.1611300164</v>
      </c>
      <c r="Q28" s="113">
        <f t="shared" si="30"/>
        <v>0</v>
      </c>
      <c r="R28" s="110">
        <f t="shared" si="32"/>
        <v>1236255.0727965336</v>
      </c>
      <c r="S28" s="110">
        <f t="shared" si="34"/>
        <v>0</v>
      </c>
      <c r="T28" s="113">
        <f t="shared" si="36"/>
        <v>1239354.1053887994</v>
      </c>
      <c r="U28" s="113">
        <f t="shared" si="38"/>
        <v>0</v>
      </c>
      <c r="V28" s="110">
        <f t="shared" si="40"/>
        <v>0</v>
      </c>
      <c r="W28" s="110">
        <f t="shared" si="42"/>
        <v>0</v>
      </c>
      <c r="X28" s="113">
        <f t="shared" si="44"/>
        <v>0</v>
      </c>
      <c r="Y28" s="113">
        <f t="shared" si="46"/>
        <v>0</v>
      </c>
      <c r="Z28" s="117">
        <f t="shared" ref="Z28:Z91" si="48">+IFERROR(E13*$Z$10," ")</f>
        <v>0</v>
      </c>
      <c r="AA28" s="107">
        <f t="shared" si="7"/>
        <v>6165520.3279329641</v>
      </c>
      <c r="AC28" s="116">
        <f t="shared" si="8"/>
        <v>0</v>
      </c>
      <c r="AD28" s="115">
        <f t="shared" si="15"/>
        <v>383663.03469980916</v>
      </c>
      <c r="AE28" s="115">
        <f t="shared" si="19"/>
        <v>0</v>
      </c>
      <c r="AF28" s="116">
        <f t="shared" si="22"/>
        <v>380485.71475541068</v>
      </c>
      <c r="AG28" s="116">
        <f t="shared" si="25"/>
        <v>0</v>
      </c>
      <c r="AH28" s="115">
        <f t="shared" si="28"/>
        <v>377334.70790640067</v>
      </c>
      <c r="AI28" s="115">
        <f t="shared" si="31"/>
        <v>0</v>
      </c>
      <c r="AJ28" s="116">
        <f t="shared" si="33"/>
        <v>374209.79623988358</v>
      </c>
      <c r="AK28" s="116">
        <f t="shared" si="35"/>
        <v>0</v>
      </c>
      <c r="AL28" s="115">
        <f t="shared" si="37"/>
        <v>371110.76364761789</v>
      </c>
      <c r="AM28" s="115">
        <f t="shared" si="39"/>
        <v>0</v>
      </c>
      <c r="AN28" s="110">
        <f t="shared" si="41"/>
        <v>0</v>
      </c>
      <c r="AO28" s="110">
        <f t="shared" si="43"/>
        <v>0</v>
      </c>
      <c r="AP28" s="113">
        <f t="shared" si="45"/>
        <v>0</v>
      </c>
      <c r="AQ28" s="113">
        <f t="shared" si="47"/>
        <v>0</v>
      </c>
      <c r="AR28" s="110">
        <f t="shared" ref="AR28:AR91" si="49">+IFERROR(F13*$AR$10," ")</f>
        <v>0</v>
      </c>
      <c r="AS28" s="109">
        <f t="shared" si="9"/>
        <v>1886804.0172491218</v>
      </c>
      <c r="AT28" s="85">
        <f t="shared" si="16"/>
        <v>-22161925.313337814</v>
      </c>
      <c r="AV28" s="45">
        <f t="shared" si="17"/>
        <v>0</v>
      </c>
      <c r="AW28" s="111">
        <f t="shared" si="10"/>
        <v>7500</v>
      </c>
      <c r="AX28" s="111">
        <f t="shared" si="20"/>
        <v>7500</v>
      </c>
      <c r="AY28" s="111">
        <f t="shared" si="23"/>
        <v>7500</v>
      </c>
      <c r="AZ28" s="111">
        <f t="shared" si="26"/>
        <v>7500</v>
      </c>
      <c r="BA28" s="111">
        <f t="shared" si="29"/>
        <v>7500</v>
      </c>
      <c r="BB28" s="112">
        <f t="shared" si="11"/>
        <v>37500</v>
      </c>
    </row>
    <row r="29" spans="1:54" x14ac:dyDescent="0.25">
      <c r="A29" s="99" t="s">
        <v>71</v>
      </c>
      <c r="B29" s="142">
        <f t="shared" si="12"/>
        <v>45838</v>
      </c>
      <c r="C29" s="82">
        <v>18</v>
      </c>
      <c r="D29" s="102">
        <f t="shared" si="1"/>
        <v>80523.243451820861</v>
      </c>
      <c r="E29" s="102">
        <f t="shared" si="4"/>
        <v>61179.899078210081</v>
      </c>
      <c r="F29" s="102">
        <f t="shared" si="2"/>
        <v>19343.344373610773</v>
      </c>
      <c r="G29" s="103">
        <f t="shared" si="5"/>
        <v>80523.243451820861</v>
      </c>
      <c r="H29" s="100">
        <f t="shared" si="13"/>
        <v>14663832.434396807</v>
      </c>
      <c r="J29" s="104" t="str">
        <f t="shared" si="3"/>
        <v>year3</v>
      </c>
      <c r="K29" s="110">
        <f t="shared" si="6"/>
        <v>0</v>
      </c>
      <c r="L29" s="110">
        <f t="shared" si="14"/>
        <v>1225203.238358692</v>
      </c>
      <c r="M29" s="113">
        <f t="shared" si="18"/>
        <v>0</v>
      </c>
      <c r="N29" s="113">
        <f t="shared" si="21"/>
        <v>1228393.7971361922</v>
      </c>
      <c r="O29" s="110">
        <f t="shared" si="24"/>
        <v>0</v>
      </c>
      <c r="P29" s="110">
        <f t="shared" si="27"/>
        <v>1231557.9331804067</v>
      </c>
      <c r="Q29" s="113">
        <f t="shared" si="30"/>
        <v>0</v>
      </c>
      <c r="R29" s="113">
        <f t="shared" si="32"/>
        <v>1234695.8653122007</v>
      </c>
      <c r="S29" s="110">
        <f t="shared" si="34"/>
        <v>0</v>
      </c>
      <c r="T29" s="110">
        <f t="shared" si="36"/>
        <v>1237807.8105402673</v>
      </c>
      <c r="U29" s="113">
        <f t="shared" si="38"/>
        <v>0</v>
      </c>
      <c r="V29" s="113">
        <f t="shared" si="40"/>
        <v>0</v>
      </c>
      <c r="W29" s="110">
        <f t="shared" si="42"/>
        <v>0</v>
      </c>
      <c r="X29" s="110">
        <f t="shared" si="44"/>
        <v>0</v>
      </c>
      <c r="Y29" s="113">
        <f t="shared" si="46"/>
        <v>0</v>
      </c>
      <c r="Z29" s="118">
        <f t="shared" si="48"/>
        <v>0</v>
      </c>
      <c r="AA29" s="85">
        <f t="shared" si="7"/>
        <v>6157658.6445277594</v>
      </c>
      <c r="AC29" s="116">
        <f t="shared" si="8"/>
        <v>0</v>
      </c>
      <c r="AD29" s="116">
        <f t="shared" si="15"/>
        <v>385261.63067772507</v>
      </c>
      <c r="AE29" s="115">
        <f t="shared" si="19"/>
        <v>0</v>
      </c>
      <c r="AF29" s="115">
        <f t="shared" si="22"/>
        <v>382071.07190022478</v>
      </c>
      <c r="AG29" s="116">
        <f t="shared" si="25"/>
        <v>0</v>
      </c>
      <c r="AH29" s="116">
        <f t="shared" si="28"/>
        <v>378906.93585601053</v>
      </c>
      <c r="AI29" s="115">
        <f t="shared" si="31"/>
        <v>0</v>
      </c>
      <c r="AJ29" s="115">
        <f t="shared" si="33"/>
        <v>375769.00372421631</v>
      </c>
      <c r="AK29" s="116">
        <f t="shared" si="35"/>
        <v>0</v>
      </c>
      <c r="AL29" s="116">
        <f t="shared" si="37"/>
        <v>372657.05849614955</v>
      </c>
      <c r="AM29" s="115">
        <f t="shared" si="39"/>
        <v>0</v>
      </c>
      <c r="AN29" s="115">
        <f t="shared" si="41"/>
        <v>0</v>
      </c>
      <c r="AO29" s="110">
        <f t="shared" si="43"/>
        <v>0</v>
      </c>
      <c r="AP29" s="110">
        <f t="shared" si="45"/>
        <v>0</v>
      </c>
      <c r="AQ29" s="113">
        <f t="shared" si="47"/>
        <v>0</v>
      </c>
      <c r="AR29" s="113">
        <f t="shared" si="49"/>
        <v>0</v>
      </c>
      <c r="AS29" s="109">
        <f t="shared" si="9"/>
        <v>1894665.700654326</v>
      </c>
      <c r="AT29" s="85">
        <f t="shared" si="16"/>
        <v>-24056591.013992138</v>
      </c>
      <c r="AV29" s="45">
        <f t="shared" si="17"/>
        <v>0</v>
      </c>
      <c r="AW29" s="111">
        <f t="shared" si="10"/>
        <v>7500</v>
      </c>
      <c r="AX29" s="111">
        <f t="shared" si="20"/>
        <v>7500</v>
      </c>
      <c r="AY29" s="111">
        <f t="shared" si="23"/>
        <v>7500</v>
      </c>
      <c r="AZ29" s="111">
        <f t="shared" si="26"/>
        <v>7500</v>
      </c>
      <c r="BA29" s="111">
        <f t="shared" si="29"/>
        <v>7500</v>
      </c>
      <c r="BB29" s="112">
        <f t="shared" si="11"/>
        <v>37500</v>
      </c>
    </row>
    <row r="30" spans="1:54" x14ac:dyDescent="0.25">
      <c r="A30" s="99" t="s">
        <v>71</v>
      </c>
      <c r="B30" s="142">
        <f t="shared" si="12"/>
        <v>45869</v>
      </c>
      <c r="C30" s="82">
        <v>19</v>
      </c>
      <c r="D30" s="102">
        <f t="shared" si="1"/>
        <v>80523.243451820861</v>
      </c>
      <c r="E30" s="102">
        <f t="shared" si="4"/>
        <v>61099.301809986697</v>
      </c>
      <c r="F30" s="102">
        <f t="shared" si="2"/>
        <v>19423.941641834157</v>
      </c>
      <c r="G30" s="103">
        <f t="shared" si="5"/>
        <v>80523.243451820861</v>
      </c>
      <c r="H30" s="100">
        <f t="shared" si="13"/>
        <v>14644408.492754973</v>
      </c>
      <c r="J30" s="104" t="str">
        <f t="shared" si="3"/>
        <v>year3</v>
      </c>
      <c r="K30" s="113">
        <f t="shared" si="6"/>
        <v>0</v>
      </c>
      <c r="L30" s="110">
        <f t="shared" si="14"/>
        <v>1223597.9815642016</v>
      </c>
      <c r="M30" s="110">
        <f t="shared" si="18"/>
        <v>0</v>
      </c>
      <c r="N30" s="113">
        <f t="shared" si="21"/>
        <v>1226801.8343366079</v>
      </c>
      <c r="O30" s="113">
        <f t="shared" si="24"/>
        <v>0</v>
      </c>
      <c r="P30" s="110">
        <f t="shared" si="27"/>
        <v>1229979.1542810064</v>
      </c>
      <c r="Q30" s="110">
        <f t="shared" si="30"/>
        <v>0</v>
      </c>
      <c r="R30" s="113">
        <f t="shared" si="32"/>
        <v>1233130.1611300164</v>
      </c>
      <c r="S30" s="113">
        <f t="shared" si="34"/>
        <v>0</v>
      </c>
      <c r="T30" s="110">
        <f t="shared" si="36"/>
        <v>1236255.0727965336</v>
      </c>
      <c r="U30" s="110">
        <f t="shared" si="38"/>
        <v>0</v>
      </c>
      <c r="V30" s="113">
        <f t="shared" si="40"/>
        <v>0</v>
      </c>
      <c r="W30" s="113">
        <f t="shared" si="42"/>
        <v>0</v>
      </c>
      <c r="X30" s="110">
        <f t="shared" si="44"/>
        <v>0</v>
      </c>
      <c r="Y30" s="110">
        <f t="shared" si="46"/>
        <v>0</v>
      </c>
      <c r="Z30" s="118">
        <f t="shared" si="48"/>
        <v>0</v>
      </c>
      <c r="AA30" s="85">
        <f t="shared" si="7"/>
        <v>6149764.2041083667</v>
      </c>
      <c r="AC30" s="115">
        <f t="shared" si="8"/>
        <v>0</v>
      </c>
      <c r="AD30" s="116">
        <f t="shared" si="15"/>
        <v>386866.88747221546</v>
      </c>
      <c r="AE30" s="116">
        <f t="shared" si="19"/>
        <v>0</v>
      </c>
      <c r="AF30" s="115">
        <f t="shared" si="22"/>
        <v>383663.03469980916</v>
      </c>
      <c r="AG30" s="115">
        <f t="shared" si="25"/>
        <v>0</v>
      </c>
      <c r="AH30" s="116">
        <f t="shared" si="28"/>
        <v>380485.71475541068</v>
      </c>
      <c r="AI30" s="116">
        <f t="shared" si="31"/>
        <v>0</v>
      </c>
      <c r="AJ30" s="115">
        <f t="shared" si="33"/>
        <v>377334.70790640067</v>
      </c>
      <c r="AK30" s="115">
        <f t="shared" si="35"/>
        <v>0</v>
      </c>
      <c r="AL30" s="116">
        <f t="shared" si="37"/>
        <v>374209.79623988358</v>
      </c>
      <c r="AM30" s="116">
        <f t="shared" si="39"/>
        <v>0</v>
      </c>
      <c r="AN30" s="115">
        <f t="shared" si="41"/>
        <v>0</v>
      </c>
      <c r="AO30" s="115">
        <f t="shared" si="43"/>
        <v>0</v>
      </c>
      <c r="AP30" s="110">
        <f t="shared" si="45"/>
        <v>0</v>
      </c>
      <c r="AQ30" s="110">
        <f t="shared" si="47"/>
        <v>0</v>
      </c>
      <c r="AR30" s="113">
        <f t="shared" si="49"/>
        <v>0</v>
      </c>
      <c r="AS30" s="109">
        <f t="shared" si="9"/>
        <v>1902560.1410737196</v>
      </c>
      <c r="AT30" s="85">
        <f t="shared" si="16"/>
        <v>-25959151.155065857</v>
      </c>
      <c r="AV30" s="45">
        <f t="shared" si="17"/>
        <v>0</v>
      </c>
      <c r="AW30" s="111">
        <f t="shared" si="10"/>
        <v>7500</v>
      </c>
      <c r="AX30" s="111">
        <f t="shared" si="20"/>
        <v>7500</v>
      </c>
      <c r="AY30" s="111">
        <f t="shared" si="23"/>
        <v>7500</v>
      </c>
      <c r="AZ30" s="111">
        <f t="shared" si="26"/>
        <v>7500</v>
      </c>
      <c r="BA30" s="111">
        <f t="shared" si="29"/>
        <v>7500</v>
      </c>
      <c r="BB30" s="112">
        <f t="shared" si="11"/>
        <v>37500</v>
      </c>
    </row>
    <row r="31" spans="1:54" x14ac:dyDescent="0.25">
      <c r="A31" s="99" t="s">
        <v>71</v>
      </c>
      <c r="B31" s="142">
        <f t="shared" si="12"/>
        <v>45900</v>
      </c>
      <c r="C31" s="82">
        <v>20</v>
      </c>
      <c r="D31" s="102">
        <f t="shared" si="1"/>
        <v>80523.243451820861</v>
      </c>
      <c r="E31" s="102">
        <f t="shared" si="4"/>
        <v>61018.368719812395</v>
      </c>
      <c r="F31" s="102">
        <f t="shared" si="2"/>
        <v>19504.874732008462</v>
      </c>
      <c r="G31" s="103">
        <f t="shared" si="5"/>
        <v>80523.243451820861</v>
      </c>
      <c r="H31" s="100">
        <f t="shared" si="13"/>
        <v>14624903.618022965</v>
      </c>
      <c r="J31" s="104" t="str">
        <f t="shared" si="3"/>
        <v>year3</v>
      </c>
      <c r="K31" s="113">
        <f t="shared" si="6"/>
        <v>0</v>
      </c>
      <c r="L31" s="113">
        <f t="shared" si="14"/>
        <v>1221986.0361997338</v>
      </c>
      <c r="M31" s="110">
        <f t="shared" si="18"/>
        <v>0</v>
      </c>
      <c r="N31" s="110">
        <f t="shared" si="21"/>
        <v>1225203.238358692</v>
      </c>
      <c r="O31" s="113">
        <f t="shared" si="24"/>
        <v>0</v>
      </c>
      <c r="P31" s="113">
        <f t="shared" si="27"/>
        <v>1228393.7971361922</v>
      </c>
      <c r="Q31" s="110">
        <f t="shared" si="30"/>
        <v>0</v>
      </c>
      <c r="R31" s="110">
        <f t="shared" si="32"/>
        <v>1231557.9331804067</v>
      </c>
      <c r="S31" s="113">
        <f t="shared" si="34"/>
        <v>0</v>
      </c>
      <c r="T31" s="113">
        <f t="shared" si="36"/>
        <v>1234695.8653122007</v>
      </c>
      <c r="U31" s="110">
        <f t="shared" si="38"/>
        <v>0</v>
      </c>
      <c r="V31" s="110">
        <f t="shared" si="40"/>
        <v>0</v>
      </c>
      <c r="W31" s="113">
        <f t="shared" si="42"/>
        <v>0</v>
      </c>
      <c r="X31" s="113">
        <f t="shared" si="44"/>
        <v>0</v>
      </c>
      <c r="Y31" s="110">
        <f t="shared" si="46"/>
        <v>0</v>
      </c>
      <c r="Z31" s="117">
        <f t="shared" si="48"/>
        <v>0</v>
      </c>
      <c r="AA31" s="85">
        <f t="shared" si="7"/>
        <v>6141836.8701872258</v>
      </c>
      <c r="AC31" s="115">
        <f t="shared" si="8"/>
        <v>0</v>
      </c>
      <c r="AD31" s="115">
        <f t="shared" si="15"/>
        <v>388478.83283668314</v>
      </c>
      <c r="AE31" s="116">
        <f t="shared" si="19"/>
        <v>0</v>
      </c>
      <c r="AF31" s="116">
        <f t="shared" si="22"/>
        <v>385261.63067772507</v>
      </c>
      <c r="AG31" s="115">
        <f t="shared" si="25"/>
        <v>0</v>
      </c>
      <c r="AH31" s="115">
        <f t="shared" si="28"/>
        <v>382071.07190022478</v>
      </c>
      <c r="AI31" s="116">
        <f t="shared" si="31"/>
        <v>0</v>
      </c>
      <c r="AJ31" s="116">
        <f t="shared" si="33"/>
        <v>378906.93585601053</v>
      </c>
      <c r="AK31" s="115">
        <f t="shared" si="35"/>
        <v>0</v>
      </c>
      <c r="AL31" s="115">
        <f t="shared" si="37"/>
        <v>375769.00372421631</v>
      </c>
      <c r="AM31" s="116">
        <f t="shared" si="39"/>
        <v>0</v>
      </c>
      <c r="AN31" s="116">
        <f t="shared" si="41"/>
        <v>0</v>
      </c>
      <c r="AO31" s="115">
        <f t="shared" si="43"/>
        <v>0</v>
      </c>
      <c r="AP31" s="115">
        <f t="shared" si="45"/>
        <v>0</v>
      </c>
      <c r="AQ31" s="110">
        <f t="shared" si="47"/>
        <v>0</v>
      </c>
      <c r="AR31" s="110">
        <f t="shared" si="49"/>
        <v>0</v>
      </c>
      <c r="AS31" s="109">
        <f t="shared" si="9"/>
        <v>1910487.4749948597</v>
      </c>
      <c r="AT31" s="85">
        <f t="shared" si="16"/>
        <v>-27869638.630060717</v>
      </c>
      <c r="AV31" s="45">
        <f t="shared" si="17"/>
        <v>0</v>
      </c>
      <c r="AW31" s="111">
        <f t="shared" si="10"/>
        <v>7500</v>
      </c>
      <c r="AX31" s="111">
        <f t="shared" si="20"/>
        <v>7500</v>
      </c>
      <c r="AY31" s="111">
        <f t="shared" si="23"/>
        <v>7500</v>
      </c>
      <c r="AZ31" s="111">
        <f t="shared" si="26"/>
        <v>7500</v>
      </c>
      <c r="BA31" s="111">
        <f t="shared" si="29"/>
        <v>7500</v>
      </c>
      <c r="BB31" s="112">
        <f t="shared" si="11"/>
        <v>37500</v>
      </c>
    </row>
    <row r="32" spans="1:54" x14ac:dyDescent="0.25">
      <c r="A32" s="99" t="s">
        <v>71</v>
      </c>
      <c r="B32" s="142">
        <f t="shared" si="12"/>
        <v>45930</v>
      </c>
      <c r="C32" s="82">
        <v>21</v>
      </c>
      <c r="D32" s="102">
        <f t="shared" si="1"/>
        <v>80523.243451820861</v>
      </c>
      <c r="E32" s="102">
        <f t="shared" si="4"/>
        <v>60937.098408429018</v>
      </c>
      <c r="F32" s="102">
        <f t="shared" si="2"/>
        <v>19586.145043391833</v>
      </c>
      <c r="G32" s="103">
        <f t="shared" si="5"/>
        <v>80523.243451820847</v>
      </c>
      <c r="H32" s="100">
        <f t="shared" si="13"/>
        <v>14605317.472979574</v>
      </c>
      <c r="J32" s="104" t="str">
        <f t="shared" si="3"/>
        <v>year3</v>
      </c>
      <c r="K32" s="110">
        <f t="shared" si="6"/>
        <v>0</v>
      </c>
      <c r="L32" s="113">
        <f t="shared" si="14"/>
        <v>1220367.3743962478</v>
      </c>
      <c r="M32" s="113">
        <f t="shared" si="18"/>
        <v>0</v>
      </c>
      <c r="N32" s="110">
        <f t="shared" si="21"/>
        <v>1223597.9815642016</v>
      </c>
      <c r="O32" s="110">
        <f t="shared" si="24"/>
        <v>0</v>
      </c>
      <c r="P32" s="113">
        <f t="shared" si="27"/>
        <v>1226801.8343366079</v>
      </c>
      <c r="Q32" s="113">
        <f t="shared" si="30"/>
        <v>0</v>
      </c>
      <c r="R32" s="110">
        <f t="shared" si="32"/>
        <v>1229979.1542810064</v>
      </c>
      <c r="S32" s="110">
        <f t="shared" si="34"/>
        <v>0</v>
      </c>
      <c r="T32" s="113">
        <f t="shared" si="36"/>
        <v>1233130.1611300164</v>
      </c>
      <c r="U32" s="113">
        <f t="shared" si="38"/>
        <v>0</v>
      </c>
      <c r="V32" s="110">
        <f t="shared" si="40"/>
        <v>0</v>
      </c>
      <c r="W32" s="110">
        <f t="shared" si="42"/>
        <v>0</v>
      </c>
      <c r="X32" s="113">
        <f t="shared" si="44"/>
        <v>0</v>
      </c>
      <c r="Y32" s="113">
        <f t="shared" si="46"/>
        <v>0</v>
      </c>
      <c r="Z32" s="117">
        <f t="shared" si="48"/>
        <v>0</v>
      </c>
      <c r="AA32" s="85">
        <f t="shared" si="7"/>
        <v>6133876.5057080798</v>
      </c>
      <c r="AC32" s="116">
        <f t="shared" si="8"/>
        <v>0</v>
      </c>
      <c r="AD32" s="115">
        <f t="shared" si="15"/>
        <v>390097.49464016926</v>
      </c>
      <c r="AE32" s="115">
        <f t="shared" si="19"/>
        <v>0</v>
      </c>
      <c r="AF32" s="116">
        <f t="shared" si="22"/>
        <v>386866.88747221546</v>
      </c>
      <c r="AG32" s="116">
        <f t="shared" si="25"/>
        <v>0</v>
      </c>
      <c r="AH32" s="115">
        <f t="shared" si="28"/>
        <v>383663.03469980916</v>
      </c>
      <c r="AI32" s="115">
        <f t="shared" si="31"/>
        <v>0</v>
      </c>
      <c r="AJ32" s="116">
        <f t="shared" si="33"/>
        <v>380485.71475541068</v>
      </c>
      <c r="AK32" s="116">
        <f t="shared" si="35"/>
        <v>0</v>
      </c>
      <c r="AL32" s="115">
        <f t="shared" si="37"/>
        <v>377334.70790640067</v>
      </c>
      <c r="AM32" s="115">
        <f t="shared" si="39"/>
        <v>0</v>
      </c>
      <c r="AN32" s="116">
        <f t="shared" si="41"/>
        <v>0</v>
      </c>
      <c r="AO32" s="116">
        <f t="shared" si="43"/>
        <v>0</v>
      </c>
      <c r="AP32" s="115">
        <f t="shared" si="45"/>
        <v>0</v>
      </c>
      <c r="AQ32" s="115">
        <f t="shared" si="47"/>
        <v>0</v>
      </c>
      <c r="AR32" s="110">
        <f t="shared" si="49"/>
        <v>0</v>
      </c>
      <c r="AS32" s="109">
        <f t="shared" si="9"/>
        <v>1918447.8394740056</v>
      </c>
      <c r="AT32" s="85">
        <f t="shared" si="16"/>
        <v>-29788086.469534725</v>
      </c>
      <c r="AV32" s="45">
        <f t="shared" si="17"/>
        <v>0</v>
      </c>
      <c r="AW32" s="111">
        <f t="shared" si="10"/>
        <v>7500</v>
      </c>
      <c r="AX32" s="111">
        <f t="shared" si="20"/>
        <v>7500</v>
      </c>
      <c r="AY32" s="111">
        <f t="shared" si="23"/>
        <v>7500</v>
      </c>
      <c r="AZ32" s="111">
        <f t="shared" si="26"/>
        <v>7500</v>
      </c>
      <c r="BA32" s="111">
        <f t="shared" si="29"/>
        <v>7500</v>
      </c>
      <c r="BB32" s="112">
        <f t="shared" si="11"/>
        <v>37500</v>
      </c>
    </row>
    <row r="33" spans="1:54" x14ac:dyDescent="0.25">
      <c r="A33" s="99" t="s">
        <v>71</v>
      </c>
      <c r="B33" s="142">
        <f t="shared" si="12"/>
        <v>45961</v>
      </c>
      <c r="C33" s="82">
        <v>22</v>
      </c>
      <c r="D33" s="102">
        <f t="shared" si="1"/>
        <v>80523.243451820861</v>
      </c>
      <c r="E33" s="102">
        <f t="shared" si="4"/>
        <v>60855.489470748231</v>
      </c>
      <c r="F33" s="102">
        <f t="shared" si="2"/>
        <v>19667.75398107263</v>
      </c>
      <c r="G33" s="103">
        <f t="shared" si="5"/>
        <v>80523.243451820861</v>
      </c>
      <c r="H33" s="100">
        <f t="shared" si="13"/>
        <v>14585649.718998501</v>
      </c>
      <c r="J33" s="104" t="str">
        <f t="shared" si="3"/>
        <v>year3</v>
      </c>
      <c r="K33" s="110">
        <f t="shared" si="6"/>
        <v>0</v>
      </c>
      <c r="L33" s="110">
        <f t="shared" si="14"/>
        <v>1218741.9681685804</v>
      </c>
      <c r="M33" s="113">
        <f t="shared" si="18"/>
        <v>0</v>
      </c>
      <c r="N33" s="113">
        <f t="shared" si="21"/>
        <v>1221986.0361997338</v>
      </c>
      <c r="O33" s="110">
        <f t="shared" si="24"/>
        <v>0</v>
      </c>
      <c r="P33" s="110">
        <f t="shared" si="27"/>
        <v>1225203.238358692</v>
      </c>
      <c r="Q33" s="113">
        <f t="shared" si="30"/>
        <v>0</v>
      </c>
      <c r="R33" s="113">
        <f t="shared" si="32"/>
        <v>1228393.7971361922</v>
      </c>
      <c r="S33" s="110">
        <f t="shared" si="34"/>
        <v>0</v>
      </c>
      <c r="T33" s="110">
        <f t="shared" si="36"/>
        <v>1231557.9331804067</v>
      </c>
      <c r="U33" s="113">
        <f t="shared" si="38"/>
        <v>0</v>
      </c>
      <c r="V33" s="113">
        <f t="shared" si="40"/>
        <v>0</v>
      </c>
      <c r="W33" s="110">
        <f t="shared" si="42"/>
        <v>0</v>
      </c>
      <c r="X33" s="110">
        <f t="shared" si="44"/>
        <v>0</v>
      </c>
      <c r="Y33" s="113">
        <f t="shared" si="46"/>
        <v>0</v>
      </c>
      <c r="Z33" s="118">
        <f t="shared" si="48"/>
        <v>0</v>
      </c>
      <c r="AA33" s="85">
        <f t="shared" si="7"/>
        <v>6125882.9730436057</v>
      </c>
      <c r="AC33" s="116">
        <f t="shared" si="8"/>
        <v>0</v>
      </c>
      <c r="AD33" s="116">
        <f t="shared" si="15"/>
        <v>391722.90086783667</v>
      </c>
      <c r="AE33" s="115">
        <f t="shared" si="19"/>
        <v>0</v>
      </c>
      <c r="AF33" s="115">
        <f t="shared" si="22"/>
        <v>388478.83283668314</v>
      </c>
      <c r="AG33" s="116">
        <f t="shared" si="25"/>
        <v>0</v>
      </c>
      <c r="AH33" s="116">
        <f t="shared" si="28"/>
        <v>385261.63067772507</v>
      </c>
      <c r="AI33" s="115">
        <f t="shared" si="31"/>
        <v>0</v>
      </c>
      <c r="AJ33" s="115">
        <f t="shared" si="33"/>
        <v>382071.07190022478</v>
      </c>
      <c r="AK33" s="116">
        <f t="shared" si="35"/>
        <v>0</v>
      </c>
      <c r="AL33" s="116">
        <f t="shared" si="37"/>
        <v>378906.93585601053</v>
      </c>
      <c r="AM33" s="115">
        <f t="shared" si="39"/>
        <v>0</v>
      </c>
      <c r="AN33" s="115">
        <f t="shared" si="41"/>
        <v>0</v>
      </c>
      <c r="AO33" s="116">
        <f t="shared" si="43"/>
        <v>0</v>
      </c>
      <c r="AP33" s="116">
        <f t="shared" si="45"/>
        <v>0</v>
      </c>
      <c r="AQ33" s="115">
        <f t="shared" si="47"/>
        <v>0</v>
      </c>
      <c r="AR33" s="113">
        <f t="shared" si="49"/>
        <v>0</v>
      </c>
      <c r="AS33" s="109">
        <f t="shared" si="9"/>
        <v>1926441.3721384802</v>
      </c>
      <c r="AT33" s="85">
        <f t="shared" si="16"/>
        <v>-31714527.841673207</v>
      </c>
      <c r="AV33" s="45">
        <f t="shared" si="17"/>
        <v>0</v>
      </c>
      <c r="AW33" s="111">
        <f t="shared" si="10"/>
        <v>7500</v>
      </c>
      <c r="AX33" s="111">
        <f t="shared" si="20"/>
        <v>7500</v>
      </c>
      <c r="AY33" s="111">
        <f t="shared" si="23"/>
        <v>7500</v>
      </c>
      <c r="AZ33" s="111">
        <f t="shared" si="26"/>
        <v>7500</v>
      </c>
      <c r="BA33" s="111">
        <f t="shared" si="29"/>
        <v>7500</v>
      </c>
      <c r="BB33" s="112">
        <f t="shared" si="11"/>
        <v>37500</v>
      </c>
    </row>
    <row r="34" spans="1:54" x14ac:dyDescent="0.25">
      <c r="A34" s="99" t="s">
        <v>71</v>
      </c>
      <c r="B34" s="142">
        <f t="shared" si="12"/>
        <v>45991</v>
      </c>
      <c r="C34" s="82">
        <v>23</v>
      </c>
      <c r="D34" s="102">
        <f t="shared" si="1"/>
        <v>80523.243451820861</v>
      </c>
      <c r="E34" s="102">
        <f t="shared" si="4"/>
        <v>60773.540495827088</v>
      </c>
      <c r="F34" s="102">
        <f t="shared" si="2"/>
        <v>19749.702955993769</v>
      </c>
      <c r="G34" s="103">
        <f t="shared" si="5"/>
        <v>80523.243451820861</v>
      </c>
      <c r="H34" s="100">
        <f t="shared" si="13"/>
        <v>14565900.016042508</v>
      </c>
      <c r="J34" s="104" t="str">
        <f t="shared" si="3"/>
        <v>year3</v>
      </c>
      <c r="K34" s="113">
        <f t="shared" si="6"/>
        <v>0</v>
      </c>
      <c r="L34" s="110">
        <f t="shared" si="14"/>
        <v>1217109.7894149646</v>
      </c>
      <c r="M34" s="110">
        <f t="shared" si="18"/>
        <v>0</v>
      </c>
      <c r="N34" s="113">
        <f t="shared" si="21"/>
        <v>1220367.3743962478</v>
      </c>
      <c r="O34" s="113">
        <f t="shared" si="24"/>
        <v>0</v>
      </c>
      <c r="P34" s="110">
        <f t="shared" si="27"/>
        <v>1223597.9815642016</v>
      </c>
      <c r="Q34" s="110">
        <f t="shared" si="30"/>
        <v>0</v>
      </c>
      <c r="R34" s="113">
        <f t="shared" si="32"/>
        <v>1226801.8343366079</v>
      </c>
      <c r="S34" s="113">
        <f t="shared" si="34"/>
        <v>0</v>
      </c>
      <c r="T34" s="110">
        <f t="shared" si="36"/>
        <v>1229979.1542810064</v>
      </c>
      <c r="U34" s="110">
        <f t="shared" si="38"/>
        <v>0</v>
      </c>
      <c r="V34" s="113">
        <f t="shared" si="40"/>
        <v>0</v>
      </c>
      <c r="W34" s="113">
        <f t="shared" si="42"/>
        <v>0</v>
      </c>
      <c r="X34" s="110">
        <f t="shared" si="44"/>
        <v>0</v>
      </c>
      <c r="Y34" s="110">
        <f t="shared" si="46"/>
        <v>0</v>
      </c>
      <c r="Z34" s="118">
        <f t="shared" si="48"/>
        <v>0</v>
      </c>
      <c r="AA34" s="85">
        <f t="shared" si="7"/>
        <v>6117856.1339930277</v>
      </c>
      <c r="AC34" s="115">
        <f t="shared" si="8"/>
        <v>0</v>
      </c>
      <c r="AD34" s="116">
        <f t="shared" si="15"/>
        <v>393355.07962145261</v>
      </c>
      <c r="AE34" s="116">
        <f t="shared" si="19"/>
        <v>0</v>
      </c>
      <c r="AF34" s="115">
        <f t="shared" si="22"/>
        <v>390097.49464016926</v>
      </c>
      <c r="AG34" s="115">
        <f t="shared" si="25"/>
        <v>0</v>
      </c>
      <c r="AH34" s="116">
        <f t="shared" si="28"/>
        <v>386866.88747221546</v>
      </c>
      <c r="AI34" s="116">
        <f t="shared" si="31"/>
        <v>0</v>
      </c>
      <c r="AJ34" s="115">
        <f t="shared" si="33"/>
        <v>383663.03469980916</v>
      </c>
      <c r="AK34" s="115">
        <f t="shared" si="35"/>
        <v>0</v>
      </c>
      <c r="AL34" s="116">
        <f t="shared" si="37"/>
        <v>380485.71475541068</v>
      </c>
      <c r="AM34" s="116">
        <f t="shared" si="39"/>
        <v>0</v>
      </c>
      <c r="AN34" s="115">
        <f t="shared" si="41"/>
        <v>0</v>
      </c>
      <c r="AO34" s="115">
        <f t="shared" si="43"/>
        <v>0</v>
      </c>
      <c r="AP34" s="116">
        <f t="shared" si="45"/>
        <v>0</v>
      </c>
      <c r="AQ34" s="116">
        <f t="shared" si="47"/>
        <v>0</v>
      </c>
      <c r="AR34" s="113">
        <f t="shared" si="49"/>
        <v>0</v>
      </c>
      <c r="AS34" s="109">
        <f t="shared" si="9"/>
        <v>1934468.2111890572</v>
      </c>
      <c r="AT34" s="85">
        <f t="shared" si="16"/>
        <v>-33648996.052862264</v>
      </c>
      <c r="AV34" s="45">
        <f t="shared" si="17"/>
        <v>0</v>
      </c>
      <c r="AW34" s="111">
        <f t="shared" si="10"/>
        <v>7500</v>
      </c>
      <c r="AX34" s="111">
        <f t="shared" si="20"/>
        <v>7500</v>
      </c>
      <c r="AY34" s="111">
        <f t="shared" si="23"/>
        <v>7500</v>
      </c>
      <c r="AZ34" s="111">
        <f t="shared" si="26"/>
        <v>7500</v>
      </c>
      <c r="BA34" s="111">
        <f t="shared" si="29"/>
        <v>7500</v>
      </c>
      <c r="BB34" s="112">
        <f t="shared" si="11"/>
        <v>37500</v>
      </c>
    </row>
    <row r="35" spans="1:54" x14ac:dyDescent="0.25">
      <c r="A35" s="99" t="s">
        <v>71</v>
      </c>
      <c r="B35" s="142">
        <f t="shared" si="12"/>
        <v>46022</v>
      </c>
      <c r="C35" s="82">
        <v>24</v>
      </c>
      <c r="D35" s="102">
        <f t="shared" si="1"/>
        <v>80523.243451820861</v>
      </c>
      <c r="E35" s="102">
        <f t="shared" si="4"/>
        <v>60691.250066843786</v>
      </c>
      <c r="F35" s="102">
        <f t="shared" si="2"/>
        <v>19831.993384977071</v>
      </c>
      <c r="G35" s="103">
        <f t="shared" si="5"/>
        <v>80523.243451820861</v>
      </c>
      <c r="H35" s="100">
        <f t="shared" si="13"/>
        <v>14546068.02265753</v>
      </c>
      <c r="J35" s="104" t="str">
        <f t="shared" si="3"/>
        <v>year3</v>
      </c>
      <c r="K35" s="113">
        <f t="shared" si="6"/>
        <v>0</v>
      </c>
      <c r="L35" s="113">
        <f t="shared" si="14"/>
        <v>1215470.8099165417</v>
      </c>
      <c r="M35" s="110">
        <f t="shared" si="18"/>
        <v>0</v>
      </c>
      <c r="N35" s="110">
        <f t="shared" si="21"/>
        <v>1218741.9681685804</v>
      </c>
      <c r="O35" s="113">
        <f t="shared" si="24"/>
        <v>0</v>
      </c>
      <c r="P35" s="113">
        <f t="shared" si="27"/>
        <v>1221986.0361997338</v>
      </c>
      <c r="Q35" s="110">
        <f t="shared" si="30"/>
        <v>0</v>
      </c>
      <c r="R35" s="110">
        <f t="shared" si="32"/>
        <v>1225203.238358692</v>
      </c>
      <c r="S35" s="113">
        <f t="shared" si="34"/>
        <v>0</v>
      </c>
      <c r="T35" s="113">
        <f t="shared" si="36"/>
        <v>1228393.7971361922</v>
      </c>
      <c r="U35" s="110">
        <f t="shared" si="38"/>
        <v>0</v>
      </c>
      <c r="V35" s="110">
        <f t="shared" si="40"/>
        <v>0</v>
      </c>
      <c r="W35" s="113">
        <f t="shared" si="42"/>
        <v>0</v>
      </c>
      <c r="X35" s="113">
        <f t="shared" si="44"/>
        <v>0</v>
      </c>
      <c r="Y35" s="110">
        <f t="shared" si="46"/>
        <v>0</v>
      </c>
      <c r="Z35" s="117">
        <f t="shared" si="48"/>
        <v>0</v>
      </c>
      <c r="AA35" s="85">
        <f t="shared" si="7"/>
        <v>6109795.84977974</v>
      </c>
      <c r="AC35" s="115">
        <f t="shared" si="8"/>
        <v>0</v>
      </c>
      <c r="AD35" s="115">
        <f t="shared" si="15"/>
        <v>394994.05911987537</v>
      </c>
      <c r="AE35" s="116">
        <f t="shared" si="19"/>
        <v>0</v>
      </c>
      <c r="AF35" s="116">
        <f t="shared" si="22"/>
        <v>391722.90086783667</v>
      </c>
      <c r="AG35" s="115">
        <f t="shared" si="25"/>
        <v>0</v>
      </c>
      <c r="AH35" s="115">
        <f t="shared" si="28"/>
        <v>388478.83283668314</v>
      </c>
      <c r="AI35" s="116">
        <f t="shared" si="31"/>
        <v>0</v>
      </c>
      <c r="AJ35" s="116">
        <f t="shared" si="33"/>
        <v>385261.63067772507</v>
      </c>
      <c r="AK35" s="115">
        <f t="shared" si="35"/>
        <v>0</v>
      </c>
      <c r="AL35" s="115">
        <f t="shared" si="37"/>
        <v>382071.07190022478</v>
      </c>
      <c r="AM35" s="116">
        <f t="shared" si="39"/>
        <v>0</v>
      </c>
      <c r="AN35" s="116">
        <f t="shared" si="41"/>
        <v>0</v>
      </c>
      <c r="AO35" s="115">
        <f t="shared" si="43"/>
        <v>0</v>
      </c>
      <c r="AP35" s="115">
        <f t="shared" si="45"/>
        <v>0</v>
      </c>
      <c r="AQ35" s="116">
        <f t="shared" si="47"/>
        <v>0</v>
      </c>
      <c r="AR35" s="110">
        <f t="shared" si="49"/>
        <v>0</v>
      </c>
      <c r="AS35" s="109">
        <f t="shared" si="9"/>
        <v>1942528.495402345</v>
      </c>
      <c r="AT35" s="85">
        <f t="shared" si="16"/>
        <v>-35591524.548264608</v>
      </c>
      <c r="AV35" s="45">
        <f t="shared" si="17"/>
        <v>0</v>
      </c>
      <c r="AW35" s="111">
        <f t="shared" si="10"/>
        <v>7500</v>
      </c>
      <c r="AX35" s="111">
        <f t="shared" si="20"/>
        <v>7500</v>
      </c>
      <c r="AY35" s="111">
        <f t="shared" si="23"/>
        <v>7500</v>
      </c>
      <c r="AZ35" s="111">
        <f t="shared" si="26"/>
        <v>7500</v>
      </c>
      <c r="BA35" s="111">
        <f t="shared" si="29"/>
        <v>7500</v>
      </c>
      <c r="BB35" s="112">
        <f t="shared" si="11"/>
        <v>37500</v>
      </c>
    </row>
    <row r="36" spans="1:54" x14ac:dyDescent="0.25">
      <c r="A36" s="99" t="s">
        <v>71</v>
      </c>
      <c r="B36" s="142">
        <f t="shared" si="12"/>
        <v>46053</v>
      </c>
      <c r="C36" s="82">
        <v>25</v>
      </c>
      <c r="D36" s="102">
        <f t="shared" si="1"/>
        <v>80523.243451820861</v>
      </c>
      <c r="E36" s="102">
        <f t="shared" si="4"/>
        <v>60608.616761073041</v>
      </c>
      <c r="F36" s="102">
        <f t="shared" si="2"/>
        <v>19914.626690747809</v>
      </c>
      <c r="G36" s="103">
        <f t="shared" si="5"/>
        <v>80523.243451820847</v>
      </c>
      <c r="H36" s="100">
        <f t="shared" si="13"/>
        <v>14526153.395966783</v>
      </c>
      <c r="J36" s="104" t="str">
        <f t="shared" si="3"/>
        <v>year3</v>
      </c>
      <c r="K36" s="110">
        <f t="shared" si="6"/>
        <v>0</v>
      </c>
      <c r="L36" s="113">
        <f t="shared" si="14"/>
        <v>1213825.0013368758</v>
      </c>
      <c r="M36" s="113">
        <f t="shared" si="18"/>
        <v>0</v>
      </c>
      <c r="N36" s="110">
        <f t="shared" si="21"/>
        <v>1217109.7894149646</v>
      </c>
      <c r="O36" s="110">
        <f t="shared" si="24"/>
        <v>0</v>
      </c>
      <c r="P36" s="113">
        <f t="shared" si="27"/>
        <v>1220367.3743962478</v>
      </c>
      <c r="Q36" s="113">
        <f t="shared" si="30"/>
        <v>0</v>
      </c>
      <c r="R36" s="110">
        <f t="shared" si="32"/>
        <v>1223597.9815642016</v>
      </c>
      <c r="S36" s="110">
        <f t="shared" si="34"/>
        <v>0</v>
      </c>
      <c r="T36" s="113">
        <f t="shared" si="36"/>
        <v>1226801.8343366079</v>
      </c>
      <c r="U36" s="113">
        <f t="shared" si="38"/>
        <v>0</v>
      </c>
      <c r="V36" s="110">
        <f t="shared" si="40"/>
        <v>0</v>
      </c>
      <c r="W36" s="110">
        <f t="shared" si="42"/>
        <v>0</v>
      </c>
      <c r="X36" s="113">
        <f t="shared" si="44"/>
        <v>0</v>
      </c>
      <c r="Y36" s="113">
        <f t="shared" si="46"/>
        <v>0</v>
      </c>
      <c r="Z36" s="117">
        <f t="shared" si="48"/>
        <v>0</v>
      </c>
      <c r="AA36" s="85">
        <f t="shared" si="7"/>
        <v>6101701.9810488978</v>
      </c>
      <c r="AC36" s="116">
        <f t="shared" si="8"/>
        <v>0</v>
      </c>
      <c r="AD36" s="115">
        <f t="shared" si="15"/>
        <v>396639.86769954144</v>
      </c>
      <c r="AE36" s="115">
        <f t="shared" si="19"/>
        <v>0</v>
      </c>
      <c r="AF36" s="116">
        <f t="shared" si="22"/>
        <v>393355.07962145261</v>
      </c>
      <c r="AG36" s="116">
        <f t="shared" si="25"/>
        <v>0</v>
      </c>
      <c r="AH36" s="115">
        <f t="shared" si="28"/>
        <v>390097.49464016926</v>
      </c>
      <c r="AI36" s="115">
        <f t="shared" si="31"/>
        <v>0</v>
      </c>
      <c r="AJ36" s="116">
        <f t="shared" si="33"/>
        <v>386866.88747221546</v>
      </c>
      <c r="AK36" s="116">
        <f t="shared" si="35"/>
        <v>0</v>
      </c>
      <c r="AL36" s="115">
        <f t="shared" si="37"/>
        <v>383663.03469980916</v>
      </c>
      <c r="AM36" s="115">
        <f t="shared" si="39"/>
        <v>0</v>
      </c>
      <c r="AN36" s="116">
        <f t="shared" si="41"/>
        <v>0</v>
      </c>
      <c r="AO36" s="116">
        <f t="shared" si="43"/>
        <v>0</v>
      </c>
      <c r="AP36" s="115">
        <f t="shared" si="45"/>
        <v>0</v>
      </c>
      <c r="AQ36" s="115">
        <f t="shared" si="47"/>
        <v>0</v>
      </c>
      <c r="AR36" s="110">
        <f t="shared" si="49"/>
        <v>0</v>
      </c>
      <c r="AS36" s="109">
        <f t="shared" si="9"/>
        <v>1950622.364133188</v>
      </c>
      <c r="AT36" s="85">
        <f t="shared" si="16"/>
        <v>-37542146.912397794</v>
      </c>
      <c r="AV36" s="45">
        <f t="shared" si="17"/>
        <v>0</v>
      </c>
      <c r="AW36" s="111">
        <f t="shared" si="10"/>
        <v>7500</v>
      </c>
      <c r="AX36" s="111">
        <f t="shared" si="20"/>
        <v>7500</v>
      </c>
      <c r="AY36" s="111">
        <f t="shared" si="23"/>
        <v>7500</v>
      </c>
      <c r="AZ36" s="111">
        <f t="shared" si="26"/>
        <v>7500</v>
      </c>
      <c r="BA36" s="111">
        <f t="shared" si="29"/>
        <v>7500</v>
      </c>
      <c r="BB36" s="112">
        <f t="shared" si="11"/>
        <v>37500</v>
      </c>
    </row>
    <row r="37" spans="1:54" x14ac:dyDescent="0.25">
      <c r="A37" s="99" t="s">
        <v>71</v>
      </c>
      <c r="B37" s="142">
        <f t="shared" si="12"/>
        <v>46081</v>
      </c>
      <c r="C37" s="82">
        <v>26</v>
      </c>
      <c r="D37" s="102">
        <f t="shared" si="1"/>
        <v>80523.243451820861</v>
      </c>
      <c r="E37" s="102">
        <f t="shared" si="4"/>
        <v>60525.639149861592</v>
      </c>
      <c r="F37" s="102">
        <f t="shared" si="2"/>
        <v>19997.604301959262</v>
      </c>
      <c r="G37" s="103">
        <f t="shared" si="5"/>
        <v>80523.243451820861</v>
      </c>
      <c r="H37" s="100">
        <f t="shared" si="13"/>
        <v>14506155.791664824</v>
      </c>
      <c r="J37" s="104" t="str">
        <f t="shared" si="3"/>
        <v>year3</v>
      </c>
      <c r="K37" s="110">
        <f t="shared" si="6"/>
        <v>0</v>
      </c>
      <c r="L37" s="110">
        <f t="shared" si="14"/>
        <v>1212172.3352214608</v>
      </c>
      <c r="M37" s="113">
        <f t="shared" si="18"/>
        <v>0</v>
      </c>
      <c r="N37" s="113">
        <f t="shared" si="21"/>
        <v>1215470.8099165417</v>
      </c>
      <c r="O37" s="110">
        <f t="shared" si="24"/>
        <v>0</v>
      </c>
      <c r="P37" s="110">
        <f t="shared" si="27"/>
        <v>1218741.9681685804</v>
      </c>
      <c r="Q37" s="113">
        <f t="shared" si="30"/>
        <v>0</v>
      </c>
      <c r="R37" s="113">
        <f t="shared" si="32"/>
        <v>1221986.0361997338</v>
      </c>
      <c r="S37" s="110">
        <f t="shared" si="34"/>
        <v>0</v>
      </c>
      <c r="T37" s="110">
        <f t="shared" si="36"/>
        <v>1225203.238358692</v>
      </c>
      <c r="U37" s="113">
        <f t="shared" si="38"/>
        <v>0</v>
      </c>
      <c r="V37" s="113">
        <f t="shared" si="40"/>
        <v>0</v>
      </c>
      <c r="W37" s="110">
        <f t="shared" si="42"/>
        <v>0</v>
      </c>
      <c r="X37" s="110">
        <f t="shared" si="44"/>
        <v>0</v>
      </c>
      <c r="Y37" s="113">
        <f t="shared" si="46"/>
        <v>0</v>
      </c>
      <c r="Z37" s="118">
        <f t="shared" si="48"/>
        <v>0</v>
      </c>
      <c r="AA37" s="85">
        <f t="shared" si="7"/>
        <v>6093574.3878650088</v>
      </c>
      <c r="AC37" s="116">
        <f t="shared" si="8"/>
        <v>0</v>
      </c>
      <c r="AD37" s="116">
        <f t="shared" si="15"/>
        <v>398292.5338149562</v>
      </c>
      <c r="AE37" s="115">
        <f t="shared" si="19"/>
        <v>0</v>
      </c>
      <c r="AF37" s="115">
        <f t="shared" si="22"/>
        <v>394994.05911987537</v>
      </c>
      <c r="AG37" s="116">
        <f t="shared" si="25"/>
        <v>0</v>
      </c>
      <c r="AH37" s="116">
        <f t="shared" si="28"/>
        <v>391722.90086783667</v>
      </c>
      <c r="AI37" s="115">
        <f t="shared" si="31"/>
        <v>0</v>
      </c>
      <c r="AJ37" s="115">
        <f t="shared" si="33"/>
        <v>388478.83283668314</v>
      </c>
      <c r="AK37" s="116">
        <f t="shared" si="35"/>
        <v>0</v>
      </c>
      <c r="AL37" s="116">
        <f t="shared" si="37"/>
        <v>385261.63067772507</v>
      </c>
      <c r="AM37" s="115">
        <f t="shared" si="39"/>
        <v>0</v>
      </c>
      <c r="AN37" s="115">
        <f t="shared" si="41"/>
        <v>0</v>
      </c>
      <c r="AO37" s="116">
        <f t="shared" si="43"/>
        <v>0</v>
      </c>
      <c r="AP37" s="116">
        <f t="shared" si="45"/>
        <v>0</v>
      </c>
      <c r="AQ37" s="115">
        <f t="shared" si="47"/>
        <v>0</v>
      </c>
      <c r="AR37" s="113">
        <f t="shared" si="49"/>
        <v>0</v>
      </c>
      <c r="AS37" s="109">
        <f t="shared" si="9"/>
        <v>1958749.9573170762</v>
      </c>
      <c r="AT37" s="85">
        <f t="shared" si="16"/>
        <v>-39500896.869714871</v>
      </c>
      <c r="AV37" s="45">
        <f t="shared" si="17"/>
        <v>0</v>
      </c>
      <c r="AW37" s="111">
        <f t="shared" si="10"/>
        <v>7500</v>
      </c>
      <c r="AX37" s="111">
        <f t="shared" si="20"/>
        <v>7500</v>
      </c>
      <c r="AY37" s="111">
        <f t="shared" si="23"/>
        <v>7500</v>
      </c>
      <c r="AZ37" s="111">
        <f t="shared" si="26"/>
        <v>7500</v>
      </c>
      <c r="BA37" s="111">
        <f t="shared" si="29"/>
        <v>7500</v>
      </c>
      <c r="BB37" s="112">
        <f t="shared" si="11"/>
        <v>37500</v>
      </c>
    </row>
    <row r="38" spans="1:54" x14ac:dyDescent="0.25">
      <c r="A38" s="99" t="s">
        <v>71</v>
      </c>
      <c r="B38" s="142">
        <f t="shared" si="12"/>
        <v>46112</v>
      </c>
      <c r="C38" s="82">
        <v>27</v>
      </c>
      <c r="D38" s="102">
        <f t="shared" si="1"/>
        <v>80523.243451820861</v>
      </c>
      <c r="E38" s="102">
        <f t="shared" si="4"/>
        <v>60442.315798603435</v>
      </c>
      <c r="F38" s="102">
        <f t="shared" si="2"/>
        <v>20080.927653217423</v>
      </c>
      <c r="G38" s="103">
        <f t="shared" si="5"/>
        <v>80523.243451820861</v>
      </c>
      <c r="H38" s="100">
        <f t="shared" si="13"/>
        <v>14486074.864011606</v>
      </c>
      <c r="J38" s="104" t="str">
        <f t="shared" si="3"/>
        <v>year3</v>
      </c>
      <c r="K38" s="113">
        <f t="shared" si="6"/>
        <v>0</v>
      </c>
      <c r="L38" s="110">
        <f t="shared" si="14"/>
        <v>1210512.7829972319</v>
      </c>
      <c r="M38" s="110">
        <f t="shared" si="18"/>
        <v>0</v>
      </c>
      <c r="N38" s="113">
        <f t="shared" si="21"/>
        <v>1213825.0013368758</v>
      </c>
      <c r="O38" s="113">
        <f t="shared" si="24"/>
        <v>0</v>
      </c>
      <c r="P38" s="110">
        <f t="shared" si="27"/>
        <v>1217109.7894149646</v>
      </c>
      <c r="Q38" s="110">
        <f t="shared" si="30"/>
        <v>0</v>
      </c>
      <c r="R38" s="113">
        <f t="shared" si="32"/>
        <v>1220367.3743962478</v>
      </c>
      <c r="S38" s="113">
        <f t="shared" si="34"/>
        <v>0</v>
      </c>
      <c r="T38" s="110">
        <f t="shared" si="36"/>
        <v>1223597.9815642016</v>
      </c>
      <c r="U38" s="110">
        <f t="shared" si="38"/>
        <v>0</v>
      </c>
      <c r="V38" s="113">
        <f t="shared" si="40"/>
        <v>0</v>
      </c>
      <c r="W38" s="113">
        <f t="shared" si="42"/>
        <v>0</v>
      </c>
      <c r="X38" s="110">
        <f t="shared" si="44"/>
        <v>0</v>
      </c>
      <c r="Y38" s="110">
        <f t="shared" si="46"/>
        <v>0</v>
      </c>
      <c r="Z38" s="118">
        <f t="shared" si="48"/>
        <v>0</v>
      </c>
      <c r="AA38" s="85">
        <f t="shared" si="7"/>
        <v>6085412.9297095221</v>
      </c>
      <c r="AC38" s="115">
        <f t="shared" si="8"/>
        <v>0</v>
      </c>
      <c r="AD38" s="116">
        <f t="shared" si="15"/>
        <v>399952.08603918523</v>
      </c>
      <c r="AE38" s="116">
        <f t="shared" si="19"/>
        <v>0</v>
      </c>
      <c r="AF38" s="115">
        <f t="shared" si="22"/>
        <v>396639.86769954144</v>
      </c>
      <c r="AG38" s="115">
        <f t="shared" si="25"/>
        <v>0</v>
      </c>
      <c r="AH38" s="116">
        <f t="shared" si="28"/>
        <v>393355.07962145261</v>
      </c>
      <c r="AI38" s="116">
        <f t="shared" si="31"/>
        <v>0</v>
      </c>
      <c r="AJ38" s="115">
        <f t="shared" si="33"/>
        <v>390097.49464016926</v>
      </c>
      <c r="AK38" s="115">
        <f t="shared" si="35"/>
        <v>0</v>
      </c>
      <c r="AL38" s="116">
        <f t="shared" si="37"/>
        <v>386866.88747221546</v>
      </c>
      <c r="AM38" s="116">
        <f t="shared" si="39"/>
        <v>0</v>
      </c>
      <c r="AN38" s="115">
        <f t="shared" si="41"/>
        <v>0</v>
      </c>
      <c r="AO38" s="115">
        <f t="shared" si="43"/>
        <v>0</v>
      </c>
      <c r="AP38" s="116">
        <f t="shared" si="45"/>
        <v>0</v>
      </c>
      <c r="AQ38" s="116">
        <f t="shared" si="47"/>
        <v>0</v>
      </c>
      <c r="AR38" s="113">
        <f t="shared" si="49"/>
        <v>0</v>
      </c>
      <c r="AS38" s="109">
        <f t="shared" si="9"/>
        <v>1966911.4154725638</v>
      </c>
      <c r="AT38" s="85">
        <f t="shared" si="16"/>
        <v>-41467808.285187438</v>
      </c>
      <c r="AV38" s="45">
        <f t="shared" si="17"/>
        <v>0</v>
      </c>
      <c r="AW38" s="111">
        <f t="shared" si="10"/>
        <v>7500</v>
      </c>
      <c r="AX38" s="111">
        <f t="shared" si="20"/>
        <v>7500</v>
      </c>
      <c r="AY38" s="111">
        <f t="shared" si="23"/>
        <v>7500</v>
      </c>
      <c r="AZ38" s="111">
        <f t="shared" si="26"/>
        <v>7500</v>
      </c>
      <c r="BA38" s="111">
        <f t="shared" si="29"/>
        <v>7500</v>
      </c>
      <c r="BB38" s="112">
        <f t="shared" si="11"/>
        <v>37500</v>
      </c>
    </row>
    <row r="39" spans="1:54" x14ac:dyDescent="0.25">
      <c r="A39" s="99" t="s">
        <v>71</v>
      </c>
      <c r="B39" s="142">
        <f t="shared" si="12"/>
        <v>46142</v>
      </c>
      <c r="C39" s="82">
        <v>28</v>
      </c>
      <c r="D39" s="102">
        <f t="shared" si="1"/>
        <v>80523.243451820861</v>
      </c>
      <c r="E39" s="102">
        <f t="shared" si="4"/>
        <v>60358.64526671503</v>
      </c>
      <c r="F39" s="102">
        <f t="shared" si="2"/>
        <v>20164.598185105828</v>
      </c>
      <c r="G39" s="103">
        <f t="shared" si="5"/>
        <v>80523.243451820861</v>
      </c>
      <c r="H39" s="100">
        <f t="shared" si="13"/>
        <v>14465910.265826501</v>
      </c>
      <c r="J39" s="104" t="str">
        <f t="shared" si="3"/>
        <v>year3</v>
      </c>
      <c r="K39" s="113">
        <f t="shared" si="6"/>
        <v>0</v>
      </c>
      <c r="L39" s="113">
        <f t="shared" si="14"/>
        <v>1208846.3159720688</v>
      </c>
      <c r="M39" s="110">
        <f t="shared" si="18"/>
        <v>0</v>
      </c>
      <c r="N39" s="110">
        <f t="shared" si="21"/>
        <v>1212172.3352214608</v>
      </c>
      <c r="O39" s="113">
        <f t="shared" si="24"/>
        <v>0</v>
      </c>
      <c r="P39" s="113">
        <f t="shared" si="27"/>
        <v>1215470.8099165417</v>
      </c>
      <c r="Q39" s="110">
        <f t="shared" si="30"/>
        <v>0</v>
      </c>
      <c r="R39" s="110">
        <f t="shared" si="32"/>
        <v>1218741.9681685804</v>
      </c>
      <c r="S39" s="113">
        <f t="shared" si="34"/>
        <v>0</v>
      </c>
      <c r="T39" s="113">
        <f t="shared" si="36"/>
        <v>1221986.0361997338</v>
      </c>
      <c r="U39" s="110">
        <f t="shared" si="38"/>
        <v>0</v>
      </c>
      <c r="V39" s="110">
        <f t="shared" si="40"/>
        <v>0</v>
      </c>
      <c r="W39" s="113">
        <f t="shared" si="42"/>
        <v>0</v>
      </c>
      <c r="X39" s="113">
        <f t="shared" si="44"/>
        <v>0</v>
      </c>
      <c r="Y39" s="110">
        <f t="shared" si="46"/>
        <v>0</v>
      </c>
      <c r="Z39" s="117">
        <f t="shared" si="48"/>
        <v>0</v>
      </c>
      <c r="AA39" s="85">
        <f t="shared" si="7"/>
        <v>6077217.4654783849</v>
      </c>
      <c r="AC39" s="115">
        <f t="shared" si="8"/>
        <v>0</v>
      </c>
      <c r="AD39" s="115">
        <f t="shared" si="15"/>
        <v>401618.55306434847</v>
      </c>
      <c r="AE39" s="116">
        <f t="shared" si="19"/>
        <v>0</v>
      </c>
      <c r="AF39" s="116">
        <f t="shared" si="22"/>
        <v>398292.5338149562</v>
      </c>
      <c r="AG39" s="115">
        <f t="shared" si="25"/>
        <v>0</v>
      </c>
      <c r="AH39" s="115">
        <f t="shared" si="28"/>
        <v>394994.05911987537</v>
      </c>
      <c r="AI39" s="116">
        <f t="shared" si="31"/>
        <v>0</v>
      </c>
      <c r="AJ39" s="116">
        <f t="shared" si="33"/>
        <v>391722.90086783667</v>
      </c>
      <c r="AK39" s="115">
        <f t="shared" si="35"/>
        <v>0</v>
      </c>
      <c r="AL39" s="115">
        <f t="shared" si="37"/>
        <v>388478.83283668314</v>
      </c>
      <c r="AM39" s="116">
        <f t="shared" si="39"/>
        <v>0</v>
      </c>
      <c r="AN39" s="116">
        <f t="shared" si="41"/>
        <v>0</v>
      </c>
      <c r="AO39" s="115">
        <f t="shared" si="43"/>
        <v>0</v>
      </c>
      <c r="AP39" s="115">
        <f t="shared" si="45"/>
        <v>0</v>
      </c>
      <c r="AQ39" s="116">
        <f t="shared" si="47"/>
        <v>0</v>
      </c>
      <c r="AR39" s="110">
        <f t="shared" si="49"/>
        <v>0</v>
      </c>
      <c r="AS39" s="109">
        <f t="shared" si="9"/>
        <v>1975106.8797036998</v>
      </c>
      <c r="AT39" s="85">
        <f t="shared" si="16"/>
        <v>-43442915.164891139</v>
      </c>
      <c r="AV39" s="45">
        <f t="shared" si="17"/>
        <v>0</v>
      </c>
      <c r="AW39" s="111">
        <f t="shared" si="10"/>
        <v>7500</v>
      </c>
      <c r="AX39" s="111">
        <f t="shared" si="20"/>
        <v>7500</v>
      </c>
      <c r="AY39" s="111">
        <f t="shared" si="23"/>
        <v>7500</v>
      </c>
      <c r="AZ39" s="111">
        <f t="shared" si="26"/>
        <v>7500</v>
      </c>
      <c r="BA39" s="111">
        <f t="shared" si="29"/>
        <v>7500</v>
      </c>
      <c r="BB39" s="112">
        <f t="shared" si="11"/>
        <v>37500</v>
      </c>
    </row>
    <row r="40" spans="1:54" x14ac:dyDescent="0.25">
      <c r="A40" s="99" t="s">
        <v>72</v>
      </c>
      <c r="B40" s="142">
        <f t="shared" si="12"/>
        <v>46173</v>
      </c>
      <c r="C40" s="82">
        <v>29</v>
      </c>
      <c r="D40" s="102">
        <f t="shared" si="1"/>
        <v>80523.243451820861</v>
      </c>
      <c r="E40" s="102">
        <f t="shared" si="4"/>
        <v>60274.626107610427</v>
      </c>
      <c r="F40" s="102">
        <f t="shared" si="2"/>
        <v>20248.617344210437</v>
      </c>
      <c r="G40" s="103">
        <f t="shared" si="5"/>
        <v>80523.243451820861</v>
      </c>
      <c r="H40" s="100">
        <f t="shared" si="13"/>
        <v>14445661.648482291</v>
      </c>
      <c r="J40" s="104" t="str">
        <f t="shared" si="3"/>
        <v>year4</v>
      </c>
      <c r="K40" s="110">
        <f t="shared" si="6"/>
        <v>0</v>
      </c>
      <c r="L40" s="113">
        <f t="shared" si="14"/>
        <v>1207172.9053343006</v>
      </c>
      <c r="M40" s="113">
        <f t="shared" si="18"/>
        <v>0</v>
      </c>
      <c r="N40" s="110">
        <f t="shared" si="21"/>
        <v>1210512.7829972319</v>
      </c>
      <c r="O40" s="110">
        <f t="shared" si="24"/>
        <v>0</v>
      </c>
      <c r="P40" s="113">
        <f t="shared" si="27"/>
        <v>1213825.0013368758</v>
      </c>
      <c r="Q40" s="113">
        <f t="shared" si="30"/>
        <v>0</v>
      </c>
      <c r="R40" s="110">
        <f t="shared" si="32"/>
        <v>1217109.7894149646</v>
      </c>
      <c r="S40" s="110">
        <f t="shared" si="34"/>
        <v>0</v>
      </c>
      <c r="T40" s="113">
        <f t="shared" si="36"/>
        <v>1220367.3743962478</v>
      </c>
      <c r="U40" s="113">
        <f t="shared" si="38"/>
        <v>0</v>
      </c>
      <c r="V40" s="110">
        <f t="shared" si="40"/>
        <v>0</v>
      </c>
      <c r="W40" s="110">
        <f t="shared" si="42"/>
        <v>0</v>
      </c>
      <c r="X40" s="113">
        <f t="shared" si="44"/>
        <v>0</v>
      </c>
      <c r="Y40" s="113">
        <f t="shared" si="46"/>
        <v>0</v>
      </c>
      <c r="Z40" s="117">
        <f t="shared" si="48"/>
        <v>0</v>
      </c>
      <c r="AA40" s="85">
        <f t="shared" si="7"/>
        <v>6068987.8534796201</v>
      </c>
      <c r="AC40" s="116">
        <f t="shared" si="8"/>
        <v>0</v>
      </c>
      <c r="AD40" s="115">
        <f t="shared" si="15"/>
        <v>403291.96370211657</v>
      </c>
      <c r="AE40" s="115">
        <f t="shared" si="19"/>
        <v>0</v>
      </c>
      <c r="AF40" s="116">
        <f t="shared" si="22"/>
        <v>399952.08603918523</v>
      </c>
      <c r="AG40" s="116">
        <f t="shared" si="25"/>
        <v>0</v>
      </c>
      <c r="AH40" s="115">
        <f t="shared" si="28"/>
        <v>396639.86769954144</v>
      </c>
      <c r="AI40" s="115">
        <f t="shared" si="31"/>
        <v>0</v>
      </c>
      <c r="AJ40" s="116">
        <f t="shared" si="33"/>
        <v>393355.07962145261</v>
      </c>
      <c r="AK40" s="116">
        <f t="shared" si="35"/>
        <v>0</v>
      </c>
      <c r="AL40" s="115">
        <f t="shared" si="37"/>
        <v>390097.49464016926</v>
      </c>
      <c r="AM40" s="115">
        <f t="shared" si="39"/>
        <v>0</v>
      </c>
      <c r="AN40" s="116">
        <f t="shared" si="41"/>
        <v>0</v>
      </c>
      <c r="AO40" s="116">
        <f t="shared" si="43"/>
        <v>0</v>
      </c>
      <c r="AP40" s="115">
        <f t="shared" si="45"/>
        <v>0</v>
      </c>
      <c r="AQ40" s="115">
        <f t="shared" si="47"/>
        <v>0</v>
      </c>
      <c r="AR40" s="110">
        <f t="shared" si="49"/>
        <v>0</v>
      </c>
      <c r="AS40" s="109">
        <f t="shared" si="9"/>
        <v>1983336.4917024651</v>
      </c>
      <c r="AT40" s="85">
        <f t="shared" si="16"/>
        <v>-45426251.656593606</v>
      </c>
      <c r="AV40" s="45">
        <f t="shared" si="17"/>
        <v>0</v>
      </c>
      <c r="AW40" s="111">
        <f t="shared" si="10"/>
        <v>7500</v>
      </c>
      <c r="AX40" s="111">
        <f t="shared" si="20"/>
        <v>7500</v>
      </c>
      <c r="AY40" s="111">
        <f t="shared" si="23"/>
        <v>7500</v>
      </c>
      <c r="AZ40" s="111">
        <f t="shared" si="26"/>
        <v>7500</v>
      </c>
      <c r="BA40" s="111">
        <f t="shared" si="29"/>
        <v>7500</v>
      </c>
      <c r="BB40" s="112">
        <f t="shared" si="11"/>
        <v>37500</v>
      </c>
    </row>
    <row r="41" spans="1:54" x14ac:dyDescent="0.25">
      <c r="A41" s="99" t="s">
        <v>72</v>
      </c>
      <c r="B41" s="142">
        <f t="shared" si="12"/>
        <v>46203</v>
      </c>
      <c r="C41" s="82">
        <v>30</v>
      </c>
      <c r="D41" s="102">
        <f t="shared" si="1"/>
        <v>80523.243451820861</v>
      </c>
      <c r="E41" s="102">
        <f t="shared" si="4"/>
        <v>60190.256868676202</v>
      </c>
      <c r="F41" s="102">
        <f t="shared" si="2"/>
        <v>20332.986583144651</v>
      </c>
      <c r="G41" s="103">
        <f t="shared" si="5"/>
        <v>80523.243451820861</v>
      </c>
      <c r="H41" s="100">
        <f t="shared" si="13"/>
        <v>14425328.661899146</v>
      </c>
      <c r="J41" s="104" t="str">
        <f t="shared" si="3"/>
        <v>year4</v>
      </c>
      <c r="K41" s="110">
        <f t="shared" si="6"/>
        <v>0</v>
      </c>
      <c r="L41" s="110">
        <f t="shared" si="14"/>
        <v>1205492.5221522085</v>
      </c>
      <c r="M41" s="113">
        <f t="shared" si="18"/>
        <v>0</v>
      </c>
      <c r="N41" s="113">
        <f t="shared" si="21"/>
        <v>1208846.3159720688</v>
      </c>
      <c r="O41" s="110">
        <f t="shared" si="24"/>
        <v>0</v>
      </c>
      <c r="P41" s="110">
        <f t="shared" si="27"/>
        <v>1212172.3352214608</v>
      </c>
      <c r="Q41" s="113">
        <f t="shared" si="30"/>
        <v>0</v>
      </c>
      <c r="R41" s="113">
        <f t="shared" si="32"/>
        <v>1215470.8099165417</v>
      </c>
      <c r="S41" s="110">
        <f t="shared" si="34"/>
        <v>0</v>
      </c>
      <c r="T41" s="110">
        <f t="shared" si="36"/>
        <v>1218741.9681685804</v>
      </c>
      <c r="U41" s="113">
        <f t="shared" si="38"/>
        <v>0</v>
      </c>
      <c r="V41" s="113">
        <f t="shared" si="40"/>
        <v>0</v>
      </c>
      <c r="W41" s="110">
        <f t="shared" si="42"/>
        <v>0</v>
      </c>
      <c r="X41" s="110">
        <f t="shared" si="44"/>
        <v>0</v>
      </c>
      <c r="Y41" s="113">
        <f t="shared" si="46"/>
        <v>0</v>
      </c>
      <c r="Z41" s="118">
        <f t="shared" si="48"/>
        <v>0</v>
      </c>
      <c r="AA41" s="85">
        <f t="shared" si="7"/>
        <v>6060723.9514308609</v>
      </c>
      <c r="AC41" s="116">
        <f t="shared" si="8"/>
        <v>0</v>
      </c>
      <c r="AD41" s="116">
        <f t="shared" si="15"/>
        <v>404972.34688420873</v>
      </c>
      <c r="AE41" s="115">
        <f t="shared" si="19"/>
        <v>0</v>
      </c>
      <c r="AF41" s="115">
        <f t="shared" si="22"/>
        <v>401618.55306434847</v>
      </c>
      <c r="AG41" s="116">
        <f t="shared" si="25"/>
        <v>0</v>
      </c>
      <c r="AH41" s="116">
        <f t="shared" si="28"/>
        <v>398292.5338149562</v>
      </c>
      <c r="AI41" s="115">
        <f t="shared" si="31"/>
        <v>0</v>
      </c>
      <c r="AJ41" s="115">
        <f t="shared" si="33"/>
        <v>394994.05911987537</v>
      </c>
      <c r="AK41" s="116">
        <f t="shared" si="35"/>
        <v>0</v>
      </c>
      <c r="AL41" s="116">
        <f t="shared" si="37"/>
        <v>391722.90086783667</v>
      </c>
      <c r="AM41" s="115">
        <f t="shared" si="39"/>
        <v>0</v>
      </c>
      <c r="AN41" s="115">
        <f t="shared" si="41"/>
        <v>0</v>
      </c>
      <c r="AO41" s="116">
        <f t="shared" si="43"/>
        <v>0</v>
      </c>
      <c r="AP41" s="116">
        <f t="shared" si="45"/>
        <v>0</v>
      </c>
      <c r="AQ41" s="115">
        <f t="shared" si="47"/>
        <v>0</v>
      </c>
      <c r="AR41" s="113">
        <f t="shared" si="49"/>
        <v>0</v>
      </c>
      <c r="AS41" s="109">
        <f t="shared" si="9"/>
        <v>1991600.3937512254</v>
      </c>
      <c r="AT41" s="85">
        <f t="shared" si="16"/>
        <v>-47417852.050344832</v>
      </c>
      <c r="AV41" s="45">
        <f t="shared" si="17"/>
        <v>0</v>
      </c>
      <c r="AW41" s="111">
        <f t="shared" si="10"/>
        <v>7500</v>
      </c>
      <c r="AX41" s="111">
        <f t="shared" si="20"/>
        <v>7500</v>
      </c>
      <c r="AY41" s="111">
        <f t="shared" si="23"/>
        <v>7500</v>
      </c>
      <c r="AZ41" s="111">
        <f t="shared" si="26"/>
        <v>7500</v>
      </c>
      <c r="BA41" s="111">
        <f t="shared" si="29"/>
        <v>7500</v>
      </c>
      <c r="BB41" s="112">
        <f t="shared" si="11"/>
        <v>37500</v>
      </c>
    </row>
    <row r="42" spans="1:54" x14ac:dyDescent="0.25">
      <c r="A42" s="99" t="s">
        <v>72</v>
      </c>
      <c r="B42" s="142">
        <f t="shared" si="12"/>
        <v>46234</v>
      </c>
      <c r="C42" s="82">
        <v>31</v>
      </c>
      <c r="D42" s="102">
        <f t="shared" si="1"/>
        <v>80523.243451820861</v>
      </c>
      <c r="E42" s="102">
        <f t="shared" si="4"/>
        <v>60105.536091246431</v>
      </c>
      <c r="F42" s="102">
        <f t="shared" si="2"/>
        <v>20417.707360574415</v>
      </c>
      <c r="G42" s="103">
        <f t="shared" si="5"/>
        <v>80523.243451820847</v>
      </c>
      <c r="H42" s="100">
        <f t="shared" si="13"/>
        <v>14404910.954538571</v>
      </c>
      <c r="J42" s="104" t="str">
        <f t="shared" si="3"/>
        <v>year4</v>
      </c>
      <c r="K42" s="113">
        <f t="shared" si="6"/>
        <v>0</v>
      </c>
      <c r="L42" s="110">
        <f t="shared" si="14"/>
        <v>1203805.137373524</v>
      </c>
      <c r="M42" s="110">
        <f t="shared" si="18"/>
        <v>0</v>
      </c>
      <c r="N42" s="113">
        <f t="shared" si="21"/>
        <v>1207172.9053343006</v>
      </c>
      <c r="O42" s="113">
        <f t="shared" si="24"/>
        <v>0</v>
      </c>
      <c r="P42" s="110">
        <f t="shared" si="27"/>
        <v>1210512.7829972319</v>
      </c>
      <c r="Q42" s="110">
        <f t="shared" si="30"/>
        <v>0</v>
      </c>
      <c r="R42" s="113">
        <f t="shared" si="32"/>
        <v>1213825.0013368758</v>
      </c>
      <c r="S42" s="113">
        <f t="shared" si="34"/>
        <v>0</v>
      </c>
      <c r="T42" s="110">
        <f t="shared" si="36"/>
        <v>1217109.7894149646</v>
      </c>
      <c r="U42" s="110">
        <f t="shared" si="38"/>
        <v>0</v>
      </c>
      <c r="V42" s="113">
        <f t="shared" si="40"/>
        <v>0</v>
      </c>
      <c r="W42" s="113">
        <f t="shared" si="42"/>
        <v>0</v>
      </c>
      <c r="X42" s="110">
        <f t="shared" si="44"/>
        <v>0</v>
      </c>
      <c r="Y42" s="110">
        <f t="shared" si="46"/>
        <v>0</v>
      </c>
      <c r="Z42" s="118">
        <f t="shared" si="48"/>
        <v>0</v>
      </c>
      <c r="AA42" s="85">
        <f t="shared" si="7"/>
        <v>6052425.616456897</v>
      </c>
      <c r="AC42" s="115">
        <f t="shared" si="8"/>
        <v>0</v>
      </c>
      <c r="AD42" s="116">
        <f t="shared" si="15"/>
        <v>406659.73166289303</v>
      </c>
      <c r="AE42" s="116">
        <f t="shared" si="19"/>
        <v>0</v>
      </c>
      <c r="AF42" s="115">
        <f t="shared" si="22"/>
        <v>403291.96370211657</v>
      </c>
      <c r="AG42" s="115">
        <f t="shared" si="25"/>
        <v>0</v>
      </c>
      <c r="AH42" s="116">
        <f t="shared" si="28"/>
        <v>399952.08603918523</v>
      </c>
      <c r="AI42" s="116">
        <f t="shared" si="31"/>
        <v>0</v>
      </c>
      <c r="AJ42" s="115">
        <f t="shared" si="33"/>
        <v>396639.86769954144</v>
      </c>
      <c r="AK42" s="115">
        <f t="shared" si="35"/>
        <v>0</v>
      </c>
      <c r="AL42" s="116">
        <f t="shared" si="37"/>
        <v>393355.07962145261</v>
      </c>
      <c r="AM42" s="116">
        <f t="shared" si="39"/>
        <v>0</v>
      </c>
      <c r="AN42" s="115">
        <f t="shared" si="41"/>
        <v>0</v>
      </c>
      <c r="AO42" s="115">
        <f t="shared" si="43"/>
        <v>0</v>
      </c>
      <c r="AP42" s="116">
        <f t="shared" si="45"/>
        <v>0</v>
      </c>
      <c r="AQ42" s="116">
        <f t="shared" si="47"/>
        <v>0</v>
      </c>
      <c r="AR42" s="113">
        <f t="shared" si="49"/>
        <v>0</v>
      </c>
      <c r="AS42" s="109">
        <f t="shared" si="9"/>
        <v>1999898.7287251889</v>
      </c>
      <c r="AT42" s="85">
        <f t="shared" si="16"/>
        <v>-49417750.77907002</v>
      </c>
      <c r="AV42" s="45">
        <f t="shared" si="17"/>
        <v>0</v>
      </c>
      <c r="AW42" s="111">
        <f t="shared" si="10"/>
        <v>7500</v>
      </c>
      <c r="AX42" s="111">
        <f t="shared" si="20"/>
        <v>7500</v>
      </c>
      <c r="AY42" s="111">
        <f t="shared" si="23"/>
        <v>7500</v>
      </c>
      <c r="AZ42" s="111">
        <f t="shared" si="26"/>
        <v>7500</v>
      </c>
      <c r="BA42" s="111">
        <f t="shared" si="29"/>
        <v>7500</v>
      </c>
      <c r="BB42" s="112">
        <f t="shared" si="11"/>
        <v>37500</v>
      </c>
    </row>
    <row r="43" spans="1:54" x14ac:dyDescent="0.25">
      <c r="A43" s="99" t="s">
        <v>72</v>
      </c>
      <c r="B43" s="142">
        <f t="shared" si="12"/>
        <v>46265</v>
      </c>
      <c r="C43" s="82">
        <v>32</v>
      </c>
      <c r="D43" s="102">
        <f t="shared" si="1"/>
        <v>80523.243451820861</v>
      </c>
      <c r="E43" s="102">
        <f t="shared" si="4"/>
        <v>60020.462310577379</v>
      </c>
      <c r="F43" s="102">
        <f t="shared" si="2"/>
        <v>20502.781141243478</v>
      </c>
      <c r="G43" s="103">
        <f t="shared" si="5"/>
        <v>80523.243451820861</v>
      </c>
      <c r="H43" s="100">
        <f t="shared" si="13"/>
        <v>14384408.173397327</v>
      </c>
      <c r="J43" s="104" t="str">
        <f t="shared" si="3"/>
        <v>year4</v>
      </c>
      <c r="K43" s="113">
        <f t="shared" si="6"/>
        <v>0</v>
      </c>
      <c r="L43" s="113">
        <f t="shared" si="14"/>
        <v>1202110.7218249287</v>
      </c>
      <c r="M43" s="110">
        <f t="shared" si="18"/>
        <v>0</v>
      </c>
      <c r="N43" s="110">
        <f t="shared" si="21"/>
        <v>1205492.5221522085</v>
      </c>
      <c r="O43" s="113">
        <f t="shared" si="24"/>
        <v>0</v>
      </c>
      <c r="P43" s="113">
        <f t="shared" si="27"/>
        <v>1208846.3159720688</v>
      </c>
      <c r="Q43" s="110">
        <f t="shared" si="30"/>
        <v>0</v>
      </c>
      <c r="R43" s="110">
        <f t="shared" si="32"/>
        <v>1212172.3352214608</v>
      </c>
      <c r="S43" s="113">
        <f t="shared" si="34"/>
        <v>0</v>
      </c>
      <c r="T43" s="113">
        <f t="shared" si="36"/>
        <v>1215470.8099165417</v>
      </c>
      <c r="U43" s="110">
        <f t="shared" si="38"/>
        <v>0</v>
      </c>
      <c r="V43" s="110">
        <f t="shared" si="40"/>
        <v>0</v>
      </c>
      <c r="W43" s="113">
        <f t="shared" si="42"/>
        <v>0</v>
      </c>
      <c r="X43" s="113">
        <f t="shared" si="44"/>
        <v>0</v>
      </c>
      <c r="Y43" s="110">
        <f t="shared" si="46"/>
        <v>0</v>
      </c>
      <c r="Z43" s="117">
        <f t="shared" si="48"/>
        <v>0</v>
      </c>
      <c r="AA43" s="85">
        <f t="shared" si="7"/>
        <v>6044092.7050872082</v>
      </c>
      <c r="AC43" s="115">
        <f t="shared" si="8"/>
        <v>0</v>
      </c>
      <c r="AD43" s="115">
        <f t="shared" si="15"/>
        <v>408354.14721148834</v>
      </c>
      <c r="AE43" s="116">
        <f t="shared" si="19"/>
        <v>0</v>
      </c>
      <c r="AF43" s="116">
        <f t="shared" si="22"/>
        <v>404972.34688420873</v>
      </c>
      <c r="AG43" s="115">
        <f t="shared" si="25"/>
        <v>0</v>
      </c>
      <c r="AH43" s="115">
        <f t="shared" si="28"/>
        <v>401618.55306434847</v>
      </c>
      <c r="AI43" s="116">
        <f t="shared" si="31"/>
        <v>0</v>
      </c>
      <c r="AJ43" s="116">
        <f t="shared" si="33"/>
        <v>398292.5338149562</v>
      </c>
      <c r="AK43" s="115">
        <f t="shared" si="35"/>
        <v>0</v>
      </c>
      <c r="AL43" s="115">
        <f t="shared" si="37"/>
        <v>394994.05911987537</v>
      </c>
      <c r="AM43" s="116">
        <f t="shared" si="39"/>
        <v>0</v>
      </c>
      <c r="AN43" s="116">
        <f t="shared" si="41"/>
        <v>0</v>
      </c>
      <c r="AO43" s="115">
        <f t="shared" si="43"/>
        <v>0</v>
      </c>
      <c r="AP43" s="115">
        <f t="shared" si="45"/>
        <v>0</v>
      </c>
      <c r="AQ43" s="116">
        <f t="shared" si="47"/>
        <v>0</v>
      </c>
      <c r="AR43" s="110">
        <f t="shared" si="49"/>
        <v>0</v>
      </c>
      <c r="AS43" s="109">
        <f t="shared" si="9"/>
        <v>2008231.640094877</v>
      </c>
      <c r="AT43" s="85">
        <f t="shared" si="16"/>
        <v>-51425982.419164896</v>
      </c>
      <c r="AV43" s="45">
        <f t="shared" si="17"/>
        <v>0</v>
      </c>
      <c r="AW43" s="111">
        <f t="shared" si="10"/>
        <v>7500</v>
      </c>
      <c r="AX43" s="111">
        <f t="shared" si="20"/>
        <v>7500</v>
      </c>
      <c r="AY43" s="111">
        <f t="shared" si="23"/>
        <v>7500</v>
      </c>
      <c r="AZ43" s="111">
        <f t="shared" si="26"/>
        <v>7500</v>
      </c>
      <c r="BA43" s="111">
        <f t="shared" si="29"/>
        <v>7500</v>
      </c>
      <c r="BB43" s="112">
        <f t="shared" si="11"/>
        <v>37500</v>
      </c>
    </row>
    <row r="44" spans="1:54" x14ac:dyDescent="0.25">
      <c r="A44" s="99" t="s">
        <v>72</v>
      </c>
      <c r="B44" s="142">
        <f t="shared" si="12"/>
        <v>46295</v>
      </c>
      <c r="C44" s="82">
        <v>33</v>
      </c>
      <c r="D44" s="102">
        <f t="shared" si="1"/>
        <v>80523.243451820861</v>
      </c>
      <c r="E44" s="102">
        <f t="shared" si="4"/>
        <v>59935.034055822201</v>
      </c>
      <c r="F44" s="102">
        <f t="shared" si="2"/>
        <v>20588.20939599866</v>
      </c>
      <c r="G44" s="103">
        <f t="shared" si="5"/>
        <v>80523.243451820861</v>
      </c>
      <c r="H44" s="100">
        <f t="shared" si="13"/>
        <v>14363819.964001328</v>
      </c>
      <c r="J44" s="104" t="str">
        <f t="shared" ref="J44:J75" si="50">+A44</f>
        <v>year4</v>
      </c>
      <c r="K44" s="110">
        <f t="shared" si="6"/>
        <v>0</v>
      </c>
      <c r="L44" s="113">
        <f t="shared" si="14"/>
        <v>1200409.2462115476</v>
      </c>
      <c r="M44" s="113">
        <f t="shared" si="18"/>
        <v>0</v>
      </c>
      <c r="N44" s="110">
        <f t="shared" si="21"/>
        <v>1203805.137373524</v>
      </c>
      <c r="O44" s="110">
        <f t="shared" si="24"/>
        <v>0</v>
      </c>
      <c r="P44" s="113">
        <f t="shared" si="27"/>
        <v>1207172.9053343006</v>
      </c>
      <c r="Q44" s="113">
        <f t="shared" si="30"/>
        <v>0</v>
      </c>
      <c r="R44" s="110">
        <f t="shared" si="32"/>
        <v>1210512.7829972319</v>
      </c>
      <c r="S44" s="110">
        <f t="shared" si="34"/>
        <v>0</v>
      </c>
      <c r="T44" s="113">
        <f t="shared" si="36"/>
        <v>1213825.0013368758</v>
      </c>
      <c r="U44" s="113">
        <f t="shared" si="38"/>
        <v>0</v>
      </c>
      <c r="V44" s="110">
        <f t="shared" si="40"/>
        <v>0</v>
      </c>
      <c r="W44" s="110">
        <f t="shared" si="42"/>
        <v>0</v>
      </c>
      <c r="X44" s="113">
        <f t="shared" si="44"/>
        <v>0</v>
      </c>
      <c r="Y44" s="113">
        <f t="shared" si="46"/>
        <v>0</v>
      </c>
      <c r="Z44" s="117">
        <f t="shared" si="48"/>
        <v>0</v>
      </c>
      <c r="AA44" s="85">
        <f t="shared" si="7"/>
        <v>6035725.0732534807</v>
      </c>
      <c r="AC44" s="116">
        <f t="shared" si="8"/>
        <v>0</v>
      </c>
      <c r="AD44" s="115">
        <f t="shared" si="15"/>
        <v>410055.62282486958</v>
      </c>
      <c r="AE44" s="115">
        <f t="shared" si="19"/>
        <v>0</v>
      </c>
      <c r="AF44" s="116">
        <f t="shared" si="22"/>
        <v>406659.73166289303</v>
      </c>
      <c r="AG44" s="116">
        <f t="shared" si="25"/>
        <v>0</v>
      </c>
      <c r="AH44" s="115">
        <f t="shared" si="28"/>
        <v>403291.96370211657</v>
      </c>
      <c r="AI44" s="115">
        <f t="shared" si="31"/>
        <v>0</v>
      </c>
      <c r="AJ44" s="116">
        <f t="shared" si="33"/>
        <v>399952.08603918523</v>
      </c>
      <c r="AK44" s="116">
        <f t="shared" si="35"/>
        <v>0</v>
      </c>
      <c r="AL44" s="115">
        <f t="shared" si="37"/>
        <v>396639.86769954144</v>
      </c>
      <c r="AM44" s="115">
        <f t="shared" si="39"/>
        <v>0</v>
      </c>
      <c r="AN44" s="116">
        <f t="shared" si="41"/>
        <v>0</v>
      </c>
      <c r="AO44" s="116">
        <f t="shared" si="43"/>
        <v>0</v>
      </c>
      <c r="AP44" s="115">
        <f t="shared" si="45"/>
        <v>0</v>
      </c>
      <c r="AQ44" s="115">
        <f t="shared" si="47"/>
        <v>0</v>
      </c>
      <c r="AR44" s="110">
        <f t="shared" si="49"/>
        <v>0</v>
      </c>
      <c r="AS44" s="109">
        <f t="shared" si="9"/>
        <v>2016599.2719286059</v>
      </c>
      <c r="AT44" s="85">
        <f t="shared" si="16"/>
        <v>-53442581.691093504</v>
      </c>
      <c r="AV44" s="45">
        <f t="shared" si="17"/>
        <v>0</v>
      </c>
      <c r="AW44" s="111">
        <f t="shared" si="10"/>
        <v>7500</v>
      </c>
      <c r="AX44" s="111">
        <f t="shared" si="20"/>
        <v>7500</v>
      </c>
      <c r="AY44" s="111">
        <f t="shared" si="23"/>
        <v>7500</v>
      </c>
      <c r="AZ44" s="111">
        <f t="shared" si="26"/>
        <v>7500</v>
      </c>
      <c r="BA44" s="111">
        <f t="shared" si="29"/>
        <v>7500</v>
      </c>
      <c r="BB44" s="112">
        <f t="shared" si="11"/>
        <v>37500</v>
      </c>
    </row>
    <row r="45" spans="1:54" x14ac:dyDescent="0.25">
      <c r="A45" s="99" t="s">
        <v>72</v>
      </c>
      <c r="B45" s="142">
        <f t="shared" si="12"/>
        <v>46326</v>
      </c>
      <c r="C45" s="82">
        <v>34</v>
      </c>
      <c r="D45" s="102">
        <f t="shared" si="1"/>
        <v>80523.243451820861</v>
      </c>
      <c r="E45" s="102">
        <f t="shared" si="4"/>
        <v>59849.24985000553</v>
      </c>
      <c r="F45" s="102">
        <f t="shared" si="2"/>
        <v>20673.99360181532</v>
      </c>
      <c r="G45" s="103">
        <f t="shared" si="5"/>
        <v>80523.243451820847</v>
      </c>
      <c r="H45" s="100">
        <f t="shared" si="13"/>
        <v>14343145.970399512</v>
      </c>
      <c r="J45" s="104" t="str">
        <f t="shared" si="50"/>
        <v>year4</v>
      </c>
      <c r="K45" s="110">
        <f t="shared" si="6"/>
        <v>0</v>
      </c>
      <c r="L45" s="110">
        <f t="shared" si="14"/>
        <v>1198700.6811164441</v>
      </c>
      <c r="M45" s="113">
        <f t="shared" si="18"/>
        <v>0</v>
      </c>
      <c r="N45" s="113">
        <f t="shared" si="21"/>
        <v>1202110.7218249287</v>
      </c>
      <c r="O45" s="110">
        <f t="shared" si="24"/>
        <v>0</v>
      </c>
      <c r="P45" s="110">
        <f t="shared" si="27"/>
        <v>1205492.5221522085</v>
      </c>
      <c r="Q45" s="113">
        <f t="shared" si="30"/>
        <v>0</v>
      </c>
      <c r="R45" s="113">
        <f t="shared" si="32"/>
        <v>1208846.3159720688</v>
      </c>
      <c r="S45" s="110">
        <f t="shared" si="34"/>
        <v>0</v>
      </c>
      <c r="T45" s="110">
        <f t="shared" si="36"/>
        <v>1212172.3352214608</v>
      </c>
      <c r="U45" s="113">
        <f t="shared" si="38"/>
        <v>0</v>
      </c>
      <c r="V45" s="113">
        <f t="shared" si="40"/>
        <v>0</v>
      </c>
      <c r="W45" s="110">
        <f t="shared" si="42"/>
        <v>0</v>
      </c>
      <c r="X45" s="110">
        <f t="shared" si="44"/>
        <v>0</v>
      </c>
      <c r="Y45" s="113">
        <f t="shared" si="46"/>
        <v>0</v>
      </c>
      <c r="Z45" s="118">
        <f t="shared" si="48"/>
        <v>0</v>
      </c>
      <c r="AA45" s="85">
        <f t="shared" si="7"/>
        <v>6027322.5762871103</v>
      </c>
      <c r="AC45" s="116">
        <f t="shared" si="8"/>
        <v>0</v>
      </c>
      <c r="AD45" s="116">
        <f t="shared" si="15"/>
        <v>411764.18791997316</v>
      </c>
      <c r="AE45" s="115">
        <f t="shared" si="19"/>
        <v>0</v>
      </c>
      <c r="AF45" s="115">
        <f t="shared" si="22"/>
        <v>408354.14721148834</v>
      </c>
      <c r="AG45" s="116">
        <f t="shared" si="25"/>
        <v>0</v>
      </c>
      <c r="AH45" s="116">
        <f t="shared" si="28"/>
        <v>404972.34688420873</v>
      </c>
      <c r="AI45" s="115">
        <f t="shared" si="31"/>
        <v>0</v>
      </c>
      <c r="AJ45" s="115">
        <f t="shared" si="33"/>
        <v>401618.55306434847</v>
      </c>
      <c r="AK45" s="116">
        <f t="shared" si="35"/>
        <v>0</v>
      </c>
      <c r="AL45" s="116">
        <f t="shared" si="37"/>
        <v>398292.5338149562</v>
      </c>
      <c r="AM45" s="115">
        <f t="shared" si="39"/>
        <v>0</v>
      </c>
      <c r="AN45" s="115">
        <f t="shared" si="41"/>
        <v>0</v>
      </c>
      <c r="AO45" s="116">
        <f t="shared" si="43"/>
        <v>0</v>
      </c>
      <c r="AP45" s="116">
        <f t="shared" si="45"/>
        <v>0</v>
      </c>
      <c r="AQ45" s="115">
        <f t="shared" si="47"/>
        <v>0</v>
      </c>
      <c r="AR45" s="113">
        <f t="shared" si="49"/>
        <v>0</v>
      </c>
      <c r="AS45" s="109">
        <f t="shared" si="9"/>
        <v>2025001.7688949748</v>
      </c>
      <c r="AT45" s="85">
        <f t="shared" si="16"/>
        <v>-55467583.459988482</v>
      </c>
      <c r="AV45" s="45">
        <f t="shared" si="17"/>
        <v>0</v>
      </c>
      <c r="AW45" s="111">
        <f t="shared" si="10"/>
        <v>7500</v>
      </c>
      <c r="AX45" s="111">
        <f t="shared" si="20"/>
        <v>7500</v>
      </c>
      <c r="AY45" s="111">
        <f t="shared" si="23"/>
        <v>7500</v>
      </c>
      <c r="AZ45" s="111">
        <f t="shared" si="26"/>
        <v>7500</v>
      </c>
      <c r="BA45" s="111">
        <f t="shared" si="29"/>
        <v>7500</v>
      </c>
      <c r="BB45" s="112">
        <f t="shared" si="11"/>
        <v>37500</v>
      </c>
    </row>
    <row r="46" spans="1:54" x14ac:dyDescent="0.25">
      <c r="A46" s="99" t="s">
        <v>72</v>
      </c>
      <c r="B46" s="142">
        <f t="shared" si="12"/>
        <v>46356</v>
      </c>
      <c r="C46" s="82">
        <v>35</v>
      </c>
      <c r="D46" s="102">
        <f t="shared" si="1"/>
        <v>80523.243451820861</v>
      </c>
      <c r="E46" s="102">
        <f t="shared" si="4"/>
        <v>59763.108209997976</v>
      </c>
      <c r="F46" s="102">
        <f t="shared" si="2"/>
        <v>20760.135241822885</v>
      </c>
      <c r="G46" s="103">
        <f t="shared" si="5"/>
        <v>80523.243451820861</v>
      </c>
      <c r="H46" s="100">
        <f t="shared" si="13"/>
        <v>14322385.835157689</v>
      </c>
      <c r="J46" s="104" t="str">
        <f t="shared" si="50"/>
        <v>year4</v>
      </c>
      <c r="K46" s="113">
        <f t="shared" si="6"/>
        <v>0</v>
      </c>
      <c r="L46" s="110">
        <f t="shared" si="14"/>
        <v>1196984.9970001106</v>
      </c>
      <c r="M46" s="110">
        <f t="shared" si="18"/>
        <v>0</v>
      </c>
      <c r="N46" s="113">
        <f t="shared" si="21"/>
        <v>1200409.2462115476</v>
      </c>
      <c r="O46" s="113">
        <f t="shared" si="24"/>
        <v>0</v>
      </c>
      <c r="P46" s="110">
        <f t="shared" si="27"/>
        <v>1203805.137373524</v>
      </c>
      <c r="Q46" s="110">
        <f t="shared" si="30"/>
        <v>0</v>
      </c>
      <c r="R46" s="113">
        <f t="shared" si="32"/>
        <v>1207172.9053343006</v>
      </c>
      <c r="S46" s="113">
        <f t="shared" si="34"/>
        <v>0</v>
      </c>
      <c r="T46" s="110">
        <f t="shared" si="36"/>
        <v>1210512.7829972319</v>
      </c>
      <c r="U46" s="110">
        <f t="shared" si="38"/>
        <v>0</v>
      </c>
      <c r="V46" s="113">
        <f t="shared" si="40"/>
        <v>0</v>
      </c>
      <c r="W46" s="113">
        <f t="shared" si="42"/>
        <v>0</v>
      </c>
      <c r="X46" s="110">
        <f t="shared" si="44"/>
        <v>0</v>
      </c>
      <c r="Y46" s="110">
        <f t="shared" si="46"/>
        <v>0</v>
      </c>
      <c r="Z46" s="118">
        <f t="shared" si="48"/>
        <v>0</v>
      </c>
      <c r="AA46" s="85">
        <f t="shared" si="7"/>
        <v>6018885.0689167148</v>
      </c>
      <c r="AC46" s="115">
        <f t="shared" si="8"/>
        <v>0</v>
      </c>
      <c r="AD46" s="116">
        <f t="shared" si="15"/>
        <v>413479.87203630642</v>
      </c>
      <c r="AE46" s="116">
        <f t="shared" si="19"/>
        <v>0</v>
      </c>
      <c r="AF46" s="115">
        <f t="shared" si="22"/>
        <v>410055.62282486958</v>
      </c>
      <c r="AG46" s="115">
        <f t="shared" si="25"/>
        <v>0</v>
      </c>
      <c r="AH46" s="116">
        <f t="shared" si="28"/>
        <v>406659.73166289303</v>
      </c>
      <c r="AI46" s="116">
        <f t="shared" si="31"/>
        <v>0</v>
      </c>
      <c r="AJ46" s="115">
        <f t="shared" si="33"/>
        <v>403291.96370211657</v>
      </c>
      <c r="AK46" s="115">
        <f t="shared" si="35"/>
        <v>0</v>
      </c>
      <c r="AL46" s="116">
        <f t="shared" si="37"/>
        <v>399952.08603918523</v>
      </c>
      <c r="AM46" s="116">
        <f t="shared" si="39"/>
        <v>0</v>
      </c>
      <c r="AN46" s="115">
        <f t="shared" si="41"/>
        <v>0</v>
      </c>
      <c r="AO46" s="115">
        <f t="shared" si="43"/>
        <v>0</v>
      </c>
      <c r="AP46" s="116">
        <f t="shared" si="45"/>
        <v>0</v>
      </c>
      <c r="AQ46" s="116">
        <f t="shared" si="47"/>
        <v>0</v>
      </c>
      <c r="AR46" s="113">
        <f t="shared" si="49"/>
        <v>0</v>
      </c>
      <c r="AS46" s="109">
        <f t="shared" si="9"/>
        <v>2033439.2762653709</v>
      </c>
      <c r="AT46" s="85">
        <f t="shared" si="16"/>
        <v>-57501022.73625385</v>
      </c>
      <c r="AV46" s="45">
        <f t="shared" si="17"/>
        <v>0</v>
      </c>
      <c r="AW46" s="111">
        <f t="shared" si="10"/>
        <v>7500</v>
      </c>
      <c r="AX46" s="111">
        <f t="shared" si="20"/>
        <v>7500</v>
      </c>
      <c r="AY46" s="111">
        <f t="shared" si="23"/>
        <v>7500</v>
      </c>
      <c r="AZ46" s="111">
        <f t="shared" si="26"/>
        <v>7500</v>
      </c>
      <c r="BA46" s="111">
        <f t="shared" si="29"/>
        <v>7500</v>
      </c>
      <c r="BB46" s="112">
        <f t="shared" si="11"/>
        <v>37500</v>
      </c>
    </row>
    <row r="47" spans="1:54" x14ac:dyDescent="0.25">
      <c r="A47" s="99" t="s">
        <v>72</v>
      </c>
      <c r="B47" s="142">
        <f t="shared" si="12"/>
        <v>46387</v>
      </c>
      <c r="C47" s="82">
        <v>36</v>
      </c>
      <c r="D47" s="102">
        <f t="shared" si="1"/>
        <v>80523.243451820861</v>
      </c>
      <c r="E47" s="102">
        <f t="shared" si="4"/>
        <v>59676.607646490367</v>
      </c>
      <c r="F47" s="102">
        <f t="shared" si="2"/>
        <v>20846.635805330479</v>
      </c>
      <c r="G47" s="103">
        <f t="shared" si="5"/>
        <v>80523.243451820847</v>
      </c>
      <c r="H47" s="100">
        <f t="shared" si="13"/>
        <v>14301539.199352358</v>
      </c>
      <c r="J47" s="104" t="str">
        <f t="shared" si="50"/>
        <v>year4</v>
      </c>
      <c r="K47" s="113">
        <f t="shared" si="6"/>
        <v>0</v>
      </c>
      <c r="L47" s="113">
        <f t="shared" si="14"/>
        <v>1195262.1641999595</v>
      </c>
      <c r="M47" s="110">
        <f t="shared" si="18"/>
        <v>0</v>
      </c>
      <c r="N47" s="110">
        <f t="shared" si="21"/>
        <v>1198700.6811164441</v>
      </c>
      <c r="O47" s="113">
        <f t="shared" si="24"/>
        <v>0</v>
      </c>
      <c r="P47" s="113">
        <f t="shared" si="27"/>
        <v>1202110.7218249287</v>
      </c>
      <c r="Q47" s="110">
        <f t="shared" si="30"/>
        <v>0</v>
      </c>
      <c r="R47" s="110">
        <f t="shared" si="32"/>
        <v>1205492.5221522085</v>
      </c>
      <c r="S47" s="113">
        <f t="shared" si="34"/>
        <v>0</v>
      </c>
      <c r="T47" s="113">
        <f t="shared" si="36"/>
        <v>1208846.3159720688</v>
      </c>
      <c r="U47" s="110">
        <f t="shared" si="38"/>
        <v>0</v>
      </c>
      <c r="V47" s="110">
        <f t="shared" si="40"/>
        <v>0</v>
      </c>
      <c r="W47" s="113">
        <f t="shared" si="42"/>
        <v>0</v>
      </c>
      <c r="X47" s="113">
        <f t="shared" si="44"/>
        <v>0</v>
      </c>
      <c r="Y47" s="110">
        <f t="shared" si="46"/>
        <v>0</v>
      </c>
      <c r="Z47" s="117">
        <f t="shared" si="48"/>
        <v>0</v>
      </c>
      <c r="AA47" s="85">
        <f t="shared" si="7"/>
        <v>6010412.4052656088</v>
      </c>
      <c r="AC47" s="115">
        <f t="shared" si="8"/>
        <v>0</v>
      </c>
      <c r="AD47" s="115">
        <f t="shared" si="15"/>
        <v>415202.70483645773</v>
      </c>
      <c r="AE47" s="116">
        <f t="shared" si="19"/>
        <v>0</v>
      </c>
      <c r="AF47" s="116">
        <f t="shared" si="22"/>
        <v>411764.18791997316</v>
      </c>
      <c r="AG47" s="115">
        <f t="shared" si="25"/>
        <v>0</v>
      </c>
      <c r="AH47" s="115">
        <f t="shared" si="28"/>
        <v>408354.14721148834</v>
      </c>
      <c r="AI47" s="116">
        <f t="shared" si="31"/>
        <v>0</v>
      </c>
      <c r="AJ47" s="116">
        <f t="shared" si="33"/>
        <v>404972.34688420873</v>
      </c>
      <c r="AK47" s="115">
        <f t="shared" si="35"/>
        <v>0</v>
      </c>
      <c r="AL47" s="115">
        <f t="shared" si="37"/>
        <v>401618.55306434847</v>
      </c>
      <c r="AM47" s="116">
        <f t="shared" si="39"/>
        <v>0</v>
      </c>
      <c r="AN47" s="116">
        <f t="shared" si="41"/>
        <v>0</v>
      </c>
      <c r="AO47" s="115">
        <f t="shared" si="43"/>
        <v>0</v>
      </c>
      <c r="AP47" s="115">
        <f t="shared" si="45"/>
        <v>0</v>
      </c>
      <c r="AQ47" s="116">
        <f t="shared" si="47"/>
        <v>0</v>
      </c>
      <c r="AR47" s="110">
        <f t="shared" si="49"/>
        <v>0</v>
      </c>
      <c r="AS47" s="109">
        <f t="shared" si="9"/>
        <v>2041911.9399164764</v>
      </c>
      <c r="AT47" s="85">
        <f t="shared" si="16"/>
        <v>-59542934.676170327</v>
      </c>
      <c r="AV47" s="45">
        <f t="shared" si="17"/>
        <v>0</v>
      </c>
      <c r="AW47" s="111">
        <f t="shared" si="10"/>
        <v>7500</v>
      </c>
      <c r="AX47" s="111">
        <f t="shared" si="20"/>
        <v>7500</v>
      </c>
      <c r="AY47" s="111">
        <f t="shared" si="23"/>
        <v>7500</v>
      </c>
      <c r="AZ47" s="111">
        <f t="shared" si="26"/>
        <v>7500</v>
      </c>
      <c r="BA47" s="111">
        <f t="shared" si="29"/>
        <v>7500</v>
      </c>
      <c r="BB47" s="112">
        <f t="shared" si="11"/>
        <v>37500</v>
      </c>
    </row>
    <row r="48" spans="1:54" x14ac:dyDescent="0.25">
      <c r="A48" s="99" t="s">
        <v>72</v>
      </c>
      <c r="B48" s="142">
        <f t="shared" si="12"/>
        <v>46418</v>
      </c>
      <c r="C48" s="82">
        <v>37</v>
      </c>
      <c r="D48" s="102">
        <f t="shared" si="1"/>
        <v>80523.243451820861</v>
      </c>
      <c r="E48" s="102">
        <f t="shared" si="4"/>
        <v>59589.746663968166</v>
      </c>
      <c r="F48" s="102">
        <f t="shared" si="2"/>
        <v>20933.496787852684</v>
      </c>
      <c r="G48" s="103">
        <f t="shared" si="5"/>
        <v>80523.243451820847</v>
      </c>
      <c r="H48" s="100">
        <f t="shared" si="13"/>
        <v>14280605.702564504</v>
      </c>
      <c r="J48" s="104" t="str">
        <f t="shared" si="50"/>
        <v>year4</v>
      </c>
      <c r="K48" s="110">
        <f t="shared" si="6"/>
        <v>0</v>
      </c>
      <c r="L48" s="113">
        <f t="shared" si="14"/>
        <v>1193532.1529298073</v>
      </c>
      <c r="M48" s="113">
        <f t="shared" si="18"/>
        <v>0</v>
      </c>
      <c r="N48" s="110">
        <f t="shared" si="21"/>
        <v>1196984.9970001106</v>
      </c>
      <c r="O48" s="110">
        <f t="shared" si="24"/>
        <v>0</v>
      </c>
      <c r="P48" s="113">
        <f t="shared" si="27"/>
        <v>1200409.2462115476</v>
      </c>
      <c r="Q48" s="113">
        <f t="shared" si="30"/>
        <v>0</v>
      </c>
      <c r="R48" s="110">
        <f t="shared" si="32"/>
        <v>1203805.137373524</v>
      </c>
      <c r="S48" s="110">
        <f t="shared" si="34"/>
        <v>0</v>
      </c>
      <c r="T48" s="113">
        <f t="shared" si="36"/>
        <v>1207172.9053343006</v>
      </c>
      <c r="U48" s="113">
        <f t="shared" si="38"/>
        <v>0</v>
      </c>
      <c r="V48" s="110">
        <f t="shared" si="40"/>
        <v>0</v>
      </c>
      <c r="W48" s="110">
        <f t="shared" si="42"/>
        <v>0</v>
      </c>
      <c r="X48" s="113">
        <f t="shared" si="44"/>
        <v>0</v>
      </c>
      <c r="Y48" s="113">
        <f t="shared" si="46"/>
        <v>0</v>
      </c>
      <c r="Z48" s="117">
        <f t="shared" si="48"/>
        <v>0</v>
      </c>
      <c r="AA48" s="85">
        <f t="shared" si="7"/>
        <v>6001904.4388492899</v>
      </c>
      <c r="AC48" s="116">
        <f t="shared" si="8"/>
        <v>0</v>
      </c>
      <c r="AD48" s="115">
        <f t="shared" si="15"/>
        <v>416932.71610660956</v>
      </c>
      <c r="AE48" s="115">
        <f t="shared" si="19"/>
        <v>0</v>
      </c>
      <c r="AF48" s="116">
        <f t="shared" si="22"/>
        <v>413479.87203630642</v>
      </c>
      <c r="AG48" s="116">
        <f t="shared" si="25"/>
        <v>0</v>
      </c>
      <c r="AH48" s="115">
        <f t="shared" si="28"/>
        <v>410055.62282486958</v>
      </c>
      <c r="AI48" s="115">
        <f t="shared" si="31"/>
        <v>0</v>
      </c>
      <c r="AJ48" s="116">
        <f t="shared" si="33"/>
        <v>406659.73166289303</v>
      </c>
      <c r="AK48" s="116">
        <f t="shared" si="35"/>
        <v>0</v>
      </c>
      <c r="AL48" s="115">
        <f t="shared" si="37"/>
        <v>403291.96370211657</v>
      </c>
      <c r="AM48" s="115">
        <f t="shared" si="39"/>
        <v>0</v>
      </c>
      <c r="AN48" s="116">
        <f t="shared" si="41"/>
        <v>0</v>
      </c>
      <c r="AO48" s="116">
        <f t="shared" si="43"/>
        <v>0</v>
      </c>
      <c r="AP48" s="115">
        <f t="shared" si="45"/>
        <v>0</v>
      </c>
      <c r="AQ48" s="115">
        <f t="shared" si="47"/>
        <v>0</v>
      </c>
      <c r="AR48" s="110">
        <f t="shared" si="49"/>
        <v>0</v>
      </c>
      <c r="AS48" s="109">
        <f t="shared" si="9"/>
        <v>2050419.9063327953</v>
      </c>
      <c r="AT48" s="85">
        <f t="shared" si="16"/>
        <v>-61593354.582503125</v>
      </c>
      <c r="AV48" s="45">
        <f t="shared" si="17"/>
        <v>0</v>
      </c>
      <c r="AW48" s="111">
        <f t="shared" si="10"/>
        <v>7500</v>
      </c>
      <c r="AX48" s="111">
        <f t="shared" si="20"/>
        <v>7500</v>
      </c>
      <c r="AY48" s="111">
        <f t="shared" si="23"/>
        <v>7500</v>
      </c>
      <c r="AZ48" s="111">
        <f t="shared" si="26"/>
        <v>7500</v>
      </c>
      <c r="BA48" s="111">
        <f t="shared" si="29"/>
        <v>7500</v>
      </c>
      <c r="BB48" s="112">
        <f t="shared" si="11"/>
        <v>37500</v>
      </c>
    </row>
    <row r="49" spans="1:54" x14ac:dyDescent="0.25">
      <c r="A49" s="99" t="s">
        <v>72</v>
      </c>
      <c r="B49" s="142">
        <f t="shared" si="12"/>
        <v>46446</v>
      </c>
      <c r="C49" s="82">
        <v>38</v>
      </c>
      <c r="D49" s="102">
        <f t="shared" si="1"/>
        <v>80523.243451820861</v>
      </c>
      <c r="E49" s="102">
        <f t="shared" si="4"/>
        <v>59502.523760685443</v>
      </c>
      <c r="F49" s="102">
        <f t="shared" si="2"/>
        <v>21020.719691135411</v>
      </c>
      <c r="G49" s="103">
        <f t="shared" si="5"/>
        <v>80523.243451820861</v>
      </c>
      <c r="H49" s="100">
        <f t="shared" si="13"/>
        <v>14259584.982873369</v>
      </c>
      <c r="J49" s="104" t="str">
        <f t="shared" si="50"/>
        <v>year4</v>
      </c>
      <c r="K49" s="110">
        <f t="shared" si="6"/>
        <v>0</v>
      </c>
      <c r="L49" s="110">
        <f t="shared" si="14"/>
        <v>1191794.9332793634</v>
      </c>
      <c r="M49" s="113">
        <f t="shared" si="18"/>
        <v>0</v>
      </c>
      <c r="N49" s="113">
        <f t="shared" si="21"/>
        <v>1195262.1641999595</v>
      </c>
      <c r="O49" s="110">
        <f t="shared" si="24"/>
        <v>0</v>
      </c>
      <c r="P49" s="110">
        <f t="shared" si="27"/>
        <v>1198700.6811164441</v>
      </c>
      <c r="Q49" s="113">
        <f t="shared" si="30"/>
        <v>0</v>
      </c>
      <c r="R49" s="113">
        <f t="shared" si="32"/>
        <v>1202110.7218249287</v>
      </c>
      <c r="S49" s="110">
        <f t="shared" si="34"/>
        <v>0</v>
      </c>
      <c r="T49" s="110">
        <f t="shared" si="36"/>
        <v>1205492.5221522085</v>
      </c>
      <c r="U49" s="113">
        <f t="shared" si="38"/>
        <v>0</v>
      </c>
      <c r="V49" s="113">
        <f t="shared" si="40"/>
        <v>0</v>
      </c>
      <c r="W49" s="110">
        <f t="shared" si="42"/>
        <v>0</v>
      </c>
      <c r="X49" s="110">
        <f t="shared" si="44"/>
        <v>0</v>
      </c>
      <c r="Y49" s="113">
        <f t="shared" si="46"/>
        <v>0</v>
      </c>
      <c r="Z49" s="118">
        <f t="shared" si="48"/>
        <v>0</v>
      </c>
      <c r="AA49" s="85">
        <f t="shared" si="7"/>
        <v>5993361.0225729039</v>
      </c>
      <c r="AC49" s="116">
        <f t="shared" si="8"/>
        <v>0</v>
      </c>
      <c r="AD49" s="116">
        <f t="shared" si="15"/>
        <v>418669.93575705367</v>
      </c>
      <c r="AE49" s="115">
        <f t="shared" si="19"/>
        <v>0</v>
      </c>
      <c r="AF49" s="115">
        <f t="shared" si="22"/>
        <v>415202.70483645773</v>
      </c>
      <c r="AG49" s="116">
        <f t="shared" si="25"/>
        <v>0</v>
      </c>
      <c r="AH49" s="116">
        <f t="shared" si="28"/>
        <v>411764.18791997316</v>
      </c>
      <c r="AI49" s="115">
        <f t="shared" si="31"/>
        <v>0</v>
      </c>
      <c r="AJ49" s="115">
        <f t="shared" si="33"/>
        <v>408354.14721148834</v>
      </c>
      <c r="AK49" s="116">
        <f t="shared" si="35"/>
        <v>0</v>
      </c>
      <c r="AL49" s="116">
        <f t="shared" si="37"/>
        <v>404972.34688420873</v>
      </c>
      <c r="AM49" s="115">
        <f t="shared" si="39"/>
        <v>0</v>
      </c>
      <c r="AN49" s="115">
        <f t="shared" si="41"/>
        <v>0</v>
      </c>
      <c r="AO49" s="116">
        <f t="shared" si="43"/>
        <v>0</v>
      </c>
      <c r="AP49" s="116">
        <f t="shared" si="45"/>
        <v>0</v>
      </c>
      <c r="AQ49" s="115">
        <f t="shared" si="47"/>
        <v>0</v>
      </c>
      <c r="AR49" s="113">
        <f t="shared" si="49"/>
        <v>0</v>
      </c>
      <c r="AS49" s="109">
        <f t="shared" si="9"/>
        <v>2058963.3226091815</v>
      </c>
      <c r="AT49" s="85">
        <f t="shared" si="16"/>
        <v>-63652317.905112304</v>
      </c>
      <c r="AV49" s="45">
        <f t="shared" si="17"/>
        <v>0</v>
      </c>
      <c r="AW49" s="111">
        <f t="shared" si="10"/>
        <v>7500</v>
      </c>
      <c r="AX49" s="111">
        <f t="shared" si="20"/>
        <v>7500</v>
      </c>
      <c r="AY49" s="111">
        <f t="shared" si="23"/>
        <v>7500</v>
      </c>
      <c r="AZ49" s="111">
        <f t="shared" si="26"/>
        <v>7500</v>
      </c>
      <c r="BA49" s="111">
        <f t="shared" si="29"/>
        <v>7500</v>
      </c>
      <c r="BB49" s="112">
        <f t="shared" si="11"/>
        <v>37500</v>
      </c>
    </row>
    <row r="50" spans="1:54" x14ac:dyDescent="0.25">
      <c r="A50" s="99" t="s">
        <v>72</v>
      </c>
      <c r="B50" s="142">
        <f t="shared" si="12"/>
        <v>46477</v>
      </c>
      <c r="C50" s="82">
        <v>39</v>
      </c>
      <c r="D50" s="102">
        <f t="shared" si="1"/>
        <v>80523.243451820861</v>
      </c>
      <c r="E50" s="102">
        <f t="shared" si="4"/>
        <v>59414.937428639045</v>
      </c>
      <c r="F50" s="102">
        <f t="shared" si="2"/>
        <v>21108.306023181809</v>
      </c>
      <c r="G50" s="103">
        <f t="shared" si="5"/>
        <v>80523.243451820861</v>
      </c>
      <c r="H50" s="100">
        <f t="shared" si="13"/>
        <v>14238476.676850187</v>
      </c>
      <c r="J50" s="104" t="str">
        <f t="shared" si="50"/>
        <v>year4</v>
      </c>
      <c r="K50" s="113">
        <f t="shared" si="6"/>
        <v>0</v>
      </c>
      <c r="L50" s="110">
        <f t="shared" si="14"/>
        <v>1190050.4752137088</v>
      </c>
      <c r="M50" s="110">
        <f t="shared" si="18"/>
        <v>0</v>
      </c>
      <c r="N50" s="113">
        <f t="shared" si="21"/>
        <v>1193532.1529298073</v>
      </c>
      <c r="O50" s="113">
        <f t="shared" si="24"/>
        <v>0</v>
      </c>
      <c r="P50" s="110">
        <f t="shared" si="27"/>
        <v>1196984.9970001106</v>
      </c>
      <c r="Q50" s="110">
        <f t="shared" si="30"/>
        <v>0</v>
      </c>
      <c r="R50" s="113">
        <f t="shared" si="32"/>
        <v>1200409.2462115476</v>
      </c>
      <c r="S50" s="113">
        <f t="shared" si="34"/>
        <v>0</v>
      </c>
      <c r="T50" s="110">
        <f t="shared" si="36"/>
        <v>1203805.137373524</v>
      </c>
      <c r="U50" s="110">
        <f t="shared" si="38"/>
        <v>0</v>
      </c>
      <c r="V50" s="113">
        <f t="shared" si="40"/>
        <v>0</v>
      </c>
      <c r="W50" s="113">
        <f t="shared" si="42"/>
        <v>0</v>
      </c>
      <c r="X50" s="110">
        <f t="shared" si="44"/>
        <v>0</v>
      </c>
      <c r="Y50" s="110">
        <f t="shared" si="46"/>
        <v>0</v>
      </c>
      <c r="Z50" s="118">
        <f t="shared" si="48"/>
        <v>0</v>
      </c>
      <c r="AA50" s="85">
        <f t="shared" si="7"/>
        <v>5984782.0087286979</v>
      </c>
      <c r="AC50" s="115">
        <f t="shared" si="8"/>
        <v>0</v>
      </c>
      <c r="AD50" s="116">
        <f t="shared" si="15"/>
        <v>420414.39382270823</v>
      </c>
      <c r="AE50" s="116">
        <f t="shared" si="19"/>
        <v>0</v>
      </c>
      <c r="AF50" s="115">
        <f t="shared" si="22"/>
        <v>416932.71610660956</v>
      </c>
      <c r="AG50" s="115">
        <f t="shared" si="25"/>
        <v>0</v>
      </c>
      <c r="AH50" s="116">
        <f t="shared" si="28"/>
        <v>413479.87203630642</v>
      </c>
      <c r="AI50" s="116">
        <f t="shared" si="31"/>
        <v>0</v>
      </c>
      <c r="AJ50" s="115">
        <f t="shared" si="33"/>
        <v>410055.62282486958</v>
      </c>
      <c r="AK50" s="115">
        <f t="shared" si="35"/>
        <v>0</v>
      </c>
      <c r="AL50" s="116">
        <f t="shared" si="37"/>
        <v>406659.73166289303</v>
      </c>
      <c r="AM50" s="116">
        <f t="shared" si="39"/>
        <v>0</v>
      </c>
      <c r="AN50" s="115">
        <f t="shared" si="41"/>
        <v>0</v>
      </c>
      <c r="AO50" s="115">
        <f t="shared" si="43"/>
        <v>0</v>
      </c>
      <c r="AP50" s="116">
        <f t="shared" si="45"/>
        <v>0</v>
      </c>
      <c r="AQ50" s="116">
        <f t="shared" si="47"/>
        <v>0</v>
      </c>
      <c r="AR50" s="113">
        <f t="shared" si="49"/>
        <v>0</v>
      </c>
      <c r="AS50" s="109">
        <f t="shared" si="9"/>
        <v>2067542.3364533868</v>
      </c>
      <c r="AT50" s="85">
        <f t="shared" si="16"/>
        <v>-65719860.241565689</v>
      </c>
      <c r="AV50" s="45">
        <f t="shared" si="17"/>
        <v>0</v>
      </c>
      <c r="AW50" s="111">
        <f t="shared" si="10"/>
        <v>7500</v>
      </c>
      <c r="AX50" s="111">
        <f t="shared" si="20"/>
        <v>7500</v>
      </c>
      <c r="AY50" s="111">
        <f t="shared" si="23"/>
        <v>7500</v>
      </c>
      <c r="AZ50" s="111">
        <f t="shared" si="26"/>
        <v>7500</v>
      </c>
      <c r="BA50" s="111">
        <f t="shared" si="29"/>
        <v>7500</v>
      </c>
      <c r="BB50" s="112">
        <f t="shared" si="11"/>
        <v>37500</v>
      </c>
    </row>
    <row r="51" spans="1:54" x14ac:dyDescent="0.25">
      <c r="A51" s="99" t="s">
        <v>72</v>
      </c>
      <c r="B51" s="142">
        <f t="shared" si="12"/>
        <v>46507</v>
      </c>
      <c r="C51" s="82">
        <v>40</v>
      </c>
      <c r="D51" s="102">
        <f t="shared" si="1"/>
        <v>80523.243451820861</v>
      </c>
      <c r="E51" s="102">
        <f t="shared" si="4"/>
        <v>59326.986153542457</v>
      </c>
      <c r="F51" s="102">
        <f t="shared" si="2"/>
        <v>21196.257298278397</v>
      </c>
      <c r="G51" s="103">
        <f t="shared" si="5"/>
        <v>80523.243451820861</v>
      </c>
      <c r="H51" s="100">
        <f t="shared" si="13"/>
        <v>14217280.419551909</v>
      </c>
      <c r="J51" s="104" t="str">
        <f t="shared" si="50"/>
        <v>year4</v>
      </c>
      <c r="K51" s="113">
        <f t="shared" si="6"/>
        <v>0</v>
      </c>
      <c r="L51" s="113">
        <f t="shared" si="14"/>
        <v>1188298.748572781</v>
      </c>
      <c r="M51" s="110">
        <f t="shared" si="18"/>
        <v>0</v>
      </c>
      <c r="N51" s="110">
        <f t="shared" si="21"/>
        <v>1191794.9332793634</v>
      </c>
      <c r="O51" s="113">
        <f t="shared" si="24"/>
        <v>0</v>
      </c>
      <c r="P51" s="113">
        <f t="shared" si="27"/>
        <v>1195262.1641999595</v>
      </c>
      <c r="Q51" s="110">
        <f t="shared" si="30"/>
        <v>0</v>
      </c>
      <c r="R51" s="110">
        <f t="shared" si="32"/>
        <v>1198700.6811164441</v>
      </c>
      <c r="S51" s="113">
        <f t="shared" si="34"/>
        <v>0</v>
      </c>
      <c r="T51" s="113">
        <f t="shared" si="36"/>
        <v>1202110.7218249287</v>
      </c>
      <c r="U51" s="110">
        <f t="shared" si="38"/>
        <v>0</v>
      </c>
      <c r="V51" s="110">
        <f t="shared" si="40"/>
        <v>0</v>
      </c>
      <c r="W51" s="113">
        <f t="shared" si="42"/>
        <v>0</v>
      </c>
      <c r="X51" s="113">
        <f t="shared" si="44"/>
        <v>0</v>
      </c>
      <c r="Y51" s="110">
        <f t="shared" si="46"/>
        <v>0</v>
      </c>
      <c r="Z51" s="117">
        <f t="shared" si="48"/>
        <v>0</v>
      </c>
      <c r="AA51" s="85">
        <f t="shared" si="7"/>
        <v>5976167.2489934769</v>
      </c>
      <c r="AC51" s="115">
        <f t="shared" si="8"/>
        <v>0</v>
      </c>
      <c r="AD51" s="115">
        <f t="shared" si="15"/>
        <v>422166.12046363618</v>
      </c>
      <c r="AE51" s="116">
        <f t="shared" si="19"/>
        <v>0</v>
      </c>
      <c r="AF51" s="116">
        <f t="shared" si="22"/>
        <v>418669.93575705367</v>
      </c>
      <c r="AG51" s="115">
        <f t="shared" si="25"/>
        <v>0</v>
      </c>
      <c r="AH51" s="115">
        <f t="shared" si="28"/>
        <v>415202.70483645773</v>
      </c>
      <c r="AI51" s="116">
        <f t="shared" si="31"/>
        <v>0</v>
      </c>
      <c r="AJ51" s="116">
        <f t="shared" si="33"/>
        <v>411764.18791997316</v>
      </c>
      <c r="AK51" s="115">
        <f t="shared" si="35"/>
        <v>0</v>
      </c>
      <c r="AL51" s="115">
        <f t="shared" si="37"/>
        <v>408354.14721148834</v>
      </c>
      <c r="AM51" s="116">
        <f t="shared" si="39"/>
        <v>0</v>
      </c>
      <c r="AN51" s="116">
        <f t="shared" si="41"/>
        <v>0</v>
      </c>
      <c r="AO51" s="115">
        <f t="shared" si="43"/>
        <v>0</v>
      </c>
      <c r="AP51" s="115">
        <f t="shared" si="45"/>
        <v>0</v>
      </c>
      <c r="AQ51" s="116">
        <f t="shared" si="47"/>
        <v>0</v>
      </c>
      <c r="AR51" s="110">
        <f t="shared" si="49"/>
        <v>0</v>
      </c>
      <c r="AS51" s="109">
        <f t="shared" si="9"/>
        <v>2076157.096188609</v>
      </c>
      <c r="AT51" s="85">
        <f t="shared" si="16"/>
        <v>-67796017.337754294</v>
      </c>
      <c r="AV51" s="45">
        <f t="shared" si="17"/>
        <v>0</v>
      </c>
      <c r="AW51" s="111">
        <f t="shared" si="10"/>
        <v>7500</v>
      </c>
      <c r="AX51" s="111">
        <f t="shared" si="20"/>
        <v>7500</v>
      </c>
      <c r="AY51" s="111">
        <f t="shared" si="23"/>
        <v>7500</v>
      </c>
      <c r="AZ51" s="111">
        <f t="shared" si="26"/>
        <v>7500</v>
      </c>
      <c r="BA51" s="111">
        <f t="shared" si="29"/>
        <v>7500</v>
      </c>
      <c r="BB51" s="112">
        <f t="shared" si="11"/>
        <v>37500</v>
      </c>
    </row>
    <row r="52" spans="1:54" x14ac:dyDescent="0.25">
      <c r="A52" s="99" t="s">
        <v>73</v>
      </c>
      <c r="B52" s="142">
        <f t="shared" si="12"/>
        <v>46538</v>
      </c>
      <c r="C52" s="82">
        <v>41</v>
      </c>
      <c r="D52" s="102">
        <f t="shared" si="1"/>
        <v>80523.243451820861</v>
      </c>
      <c r="E52" s="102">
        <f t="shared" si="4"/>
        <v>59238.668414799635</v>
      </c>
      <c r="F52" s="102">
        <f t="shared" si="2"/>
        <v>21284.57503702123</v>
      </c>
      <c r="G52" s="103">
        <f t="shared" si="5"/>
        <v>80523.243451820861</v>
      </c>
      <c r="H52" s="100">
        <f t="shared" si="13"/>
        <v>14195995.844514888</v>
      </c>
      <c r="J52" s="104" t="str">
        <f t="shared" si="50"/>
        <v>year5</v>
      </c>
      <c r="K52" s="110">
        <f t="shared" si="6"/>
        <v>0</v>
      </c>
      <c r="L52" s="113">
        <f t="shared" si="14"/>
        <v>1186539.7230708492</v>
      </c>
      <c r="M52" s="113">
        <f t="shared" si="18"/>
        <v>0</v>
      </c>
      <c r="N52" s="110">
        <f t="shared" si="21"/>
        <v>1190050.4752137088</v>
      </c>
      <c r="O52" s="110">
        <f t="shared" si="24"/>
        <v>0</v>
      </c>
      <c r="P52" s="113">
        <f t="shared" si="27"/>
        <v>1193532.1529298073</v>
      </c>
      <c r="Q52" s="113">
        <f t="shared" si="30"/>
        <v>0</v>
      </c>
      <c r="R52" s="110">
        <f t="shared" si="32"/>
        <v>1196984.9970001106</v>
      </c>
      <c r="S52" s="110">
        <f t="shared" si="34"/>
        <v>0</v>
      </c>
      <c r="T52" s="113">
        <f t="shared" si="36"/>
        <v>1200409.2462115476</v>
      </c>
      <c r="U52" s="113">
        <f t="shared" si="38"/>
        <v>0</v>
      </c>
      <c r="V52" s="110">
        <f t="shared" si="40"/>
        <v>0</v>
      </c>
      <c r="W52" s="110">
        <f t="shared" si="42"/>
        <v>0</v>
      </c>
      <c r="X52" s="113">
        <f t="shared" si="44"/>
        <v>0</v>
      </c>
      <c r="Y52" s="113">
        <f t="shared" si="46"/>
        <v>0</v>
      </c>
      <c r="Z52" s="117">
        <f t="shared" si="48"/>
        <v>0</v>
      </c>
      <c r="AA52" s="85">
        <f t="shared" si="7"/>
        <v>5967516.5944260228</v>
      </c>
      <c r="AC52" s="116">
        <f t="shared" si="8"/>
        <v>0</v>
      </c>
      <c r="AD52" s="115">
        <f t="shared" si="15"/>
        <v>423925.14596556791</v>
      </c>
      <c r="AE52" s="115">
        <f t="shared" si="19"/>
        <v>0</v>
      </c>
      <c r="AF52" s="116">
        <f t="shared" si="22"/>
        <v>420414.39382270823</v>
      </c>
      <c r="AG52" s="116">
        <f t="shared" si="25"/>
        <v>0</v>
      </c>
      <c r="AH52" s="115">
        <f t="shared" si="28"/>
        <v>416932.71610660956</v>
      </c>
      <c r="AI52" s="115">
        <f t="shared" si="31"/>
        <v>0</v>
      </c>
      <c r="AJ52" s="116">
        <f t="shared" si="33"/>
        <v>413479.87203630642</v>
      </c>
      <c r="AK52" s="116">
        <f t="shared" si="35"/>
        <v>0</v>
      </c>
      <c r="AL52" s="115">
        <f t="shared" si="37"/>
        <v>410055.62282486958</v>
      </c>
      <c r="AM52" s="115">
        <f t="shared" si="39"/>
        <v>0</v>
      </c>
      <c r="AN52" s="116">
        <f t="shared" si="41"/>
        <v>0</v>
      </c>
      <c r="AO52" s="116">
        <f t="shared" si="43"/>
        <v>0</v>
      </c>
      <c r="AP52" s="115">
        <f t="shared" si="45"/>
        <v>0</v>
      </c>
      <c r="AQ52" s="115">
        <f t="shared" si="47"/>
        <v>0</v>
      </c>
      <c r="AR52" s="110">
        <f t="shared" si="49"/>
        <v>0</v>
      </c>
      <c r="AS52" s="109">
        <f t="shared" si="9"/>
        <v>2084807.7507560619</v>
      </c>
      <c r="AT52" s="85">
        <f t="shared" si="16"/>
        <v>-69880825.088510349</v>
      </c>
      <c r="AV52" s="45">
        <f t="shared" si="17"/>
        <v>0</v>
      </c>
      <c r="AW52" s="111">
        <f t="shared" si="10"/>
        <v>7500</v>
      </c>
      <c r="AX52" s="111">
        <f t="shared" si="20"/>
        <v>7500</v>
      </c>
      <c r="AY52" s="111">
        <f t="shared" si="23"/>
        <v>7500</v>
      </c>
      <c r="AZ52" s="111">
        <f t="shared" si="26"/>
        <v>7500</v>
      </c>
      <c r="BA52" s="111">
        <f t="shared" si="29"/>
        <v>7500</v>
      </c>
      <c r="BB52" s="112">
        <f t="shared" si="11"/>
        <v>37500</v>
      </c>
    </row>
    <row r="53" spans="1:54" x14ac:dyDescent="0.25">
      <c r="A53" s="99" t="s">
        <v>73</v>
      </c>
      <c r="B53" s="142">
        <f t="shared" si="12"/>
        <v>46568</v>
      </c>
      <c r="C53" s="82">
        <v>42</v>
      </c>
      <c r="D53" s="102">
        <f t="shared" si="1"/>
        <v>80523.243451820861</v>
      </c>
      <c r="E53" s="102">
        <f t="shared" si="4"/>
        <v>59149.982685478702</v>
      </c>
      <c r="F53" s="102">
        <f t="shared" si="2"/>
        <v>21373.260766342148</v>
      </c>
      <c r="G53" s="103">
        <f t="shared" si="5"/>
        <v>80523.243451820847</v>
      </c>
      <c r="H53" s="100">
        <f t="shared" si="13"/>
        <v>14174622.583748545</v>
      </c>
      <c r="J53" s="104" t="str">
        <f t="shared" si="50"/>
        <v>year5</v>
      </c>
      <c r="K53" s="110">
        <f t="shared" si="6"/>
        <v>0</v>
      </c>
      <c r="L53" s="110">
        <f t="shared" si="14"/>
        <v>1184773.3682959927</v>
      </c>
      <c r="M53" s="113">
        <f t="shared" si="18"/>
        <v>0</v>
      </c>
      <c r="N53" s="113">
        <f t="shared" si="21"/>
        <v>1188298.748572781</v>
      </c>
      <c r="O53" s="110">
        <f t="shared" si="24"/>
        <v>0</v>
      </c>
      <c r="P53" s="110">
        <f t="shared" si="27"/>
        <v>1191794.9332793634</v>
      </c>
      <c r="Q53" s="113">
        <f t="shared" si="30"/>
        <v>0</v>
      </c>
      <c r="R53" s="113">
        <f t="shared" si="32"/>
        <v>1195262.1641999595</v>
      </c>
      <c r="S53" s="110">
        <f t="shared" si="34"/>
        <v>0</v>
      </c>
      <c r="T53" s="110">
        <f t="shared" si="36"/>
        <v>1198700.6811164441</v>
      </c>
      <c r="U53" s="113">
        <f t="shared" si="38"/>
        <v>0</v>
      </c>
      <c r="V53" s="113">
        <f t="shared" si="40"/>
        <v>0</v>
      </c>
      <c r="W53" s="110">
        <f t="shared" si="42"/>
        <v>0</v>
      </c>
      <c r="X53" s="110">
        <f t="shared" si="44"/>
        <v>0</v>
      </c>
      <c r="Y53" s="113">
        <f t="shared" si="46"/>
        <v>0</v>
      </c>
      <c r="Z53" s="118">
        <f t="shared" si="48"/>
        <v>0</v>
      </c>
      <c r="AA53" s="85">
        <f t="shared" si="7"/>
        <v>5958829.8954645405</v>
      </c>
      <c r="AC53" s="116">
        <f t="shared" si="8"/>
        <v>0</v>
      </c>
      <c r="AD53" s="116">
        <f t="shared" si="15"/>
        <v>425691.50074042461</v>
      </c>
      <c r="AE53" s="115">
        <f t="shared" si="19"/>
        <v>0</v>
      </c>
      <c r="AF53" s="115">
        <f t="shared" si="22"/>
        <v>422166.12046363618</v>
      </c>
      <c r="AG53" s="116">
        <f t="shared" si="25"/>
        <v>0</v>
      </c>
      <c r="AH53" s="116">
        <f t="shared" si="28"/>
        <v>418669.93575705367</v>
      </c>
      <c r="AI53" s="115">
        <f t="shared" si="31"/>
        <v>0</v>
      </c>
      <c r="AJ53" s="115">
        <f t="shared" si="33"/>
        <v>415202.70483645773</v>
      </c>
      <c r="AK53" s="116">
        <f t="shared" si="35"/>
        <v>0</v>
      </c>
      <c r="AL53" s="116">
        <f t="shared" si="37"/>
        <v>411764.18791997316</v>
      </c>
      <c r="AM53" s="115">
        <f t="shared" si="39"/>
        <v>0</v>
      </c>
      <c r="AN53" s="115">
        <f t="shared" si="41"/>
        <v>0</v>
      </c>
      <c r="AO53" s="116">
        <f t="shared" si="43"/>
        <v>0</v>
      </c>
      <c r="AP53" s="116">
        <f t="shared" si="45"/>
        <v>0</v>
      </c>
      <c r="AQ53" s="115">
        <f t="shared" si="47"/>
        <v>0</v>
      </c>
      <c r="AR53" s="113">
        <f t="shared" si="49"/>
        <v>0</v>
      </c>
      <c r="AS53" s="109">
        <f t="shared" si="9"/>
        <v>2093494.4497175454</v>
      </c>
      <c r="AT53" s="85">
        <f t="shared" si="16"/>
        <v>-71974319.538227901</v>
      </c>
      <c r="AV53" s="45">
        <f t="shared" si="17"/>
        <v>0</v>
      </c>
      <c r="AW53" s="111">
        <f t="shared" si="10"/>
        <v>7500</v>
      </c>
      <c r="AX53" s="111">
        <f t="shared" si="20"/>
        <v>7500</v>
      </c>
      <c r="AY53" s="111">
        <f t="shared" si="23"/>
        <v>7500</v>
      </c>
      <c r="AZ53" s="111">
        <f t="shared" si="26"/>
        <v>7500</v>
      </c>
      <c r="BA53" s="111">
        <f t="shared" si="29"/>
        <v>7500</v>
      </c>
      <c r="BB53" s="112">
        <f t="shared" si="11"/>
        <v>37500</v>
      </c>
    </row>
    <row r="54" spans="1:54" x14ac:dyDescent="0.25">
      <c r="A54" s="99" t="s">
        <v>73</v>
      </c>
      <c r="B54" s="142">
        <f t="shared" si="12"/>
        <v>46599</v>
      </c>
      <c r="C54" s="82">
        <v>43</v>
      </c>
      <c r="D54" s="102">
        <f t="shared" si="1"/>
        <v>80523.243451820861</v>
      </c>
      <c r="E54" s="102">
        <f t="shared" si="4"/>
        <v>59060.927432285614</v>
      </c>
      <c r="F54" s="102">
        <f t="shared" si="2"/>
        <v>21462.316019535243</v>
      </c>
      <c r="G54" s="103">
        <f t="shared" si="5"/>
        <v>80523.243451820861</v>
      </c>
      <c r="H54" s="100">
        <f t="shared" si="13"/>
        <v>14153160.26772901</v>
      </c>
      <c r="J54" s="104" t="str">
        <f t="shared" si="50"/>
        <v>year5</v>
      </c>
      <c r="K54" s="113">
        <f t="shared" si="6"/>
        <v>0</v>
      </c>
      <c r="L54" s="110">
        <f t="shared" si="14"/>
        <v>1182999.6537095741</v>
      </c>
      <c r="M54" s="110">
        <f t="shared" si="18"/>
        <v>0</v>
      </c>
      <c r="N54" s="113">
        <f t="shared" si="21"/>
        <v>1186539.7230708492</v>
      </c>
      <c r="O54" s="113">
        <f t="shared" si="24"/>
        <v>0</v>
      </c>
      <c r="P54" s="110">
        <f t="shared" si="27"/>
        <v>1190050.4752137088</v>
      </c>
      <c r="Q54" s="110">
        <f t="shared" si="30"/>
        <v>0</v>
      </c>
      <c r="R54" s="113">
        <f t="shared" si="32"/>
        <v>1193532.1529298073</v>
      </c>
      <c r="S54" s="113">
        <f t="shared" si="34"/>
        <v>0</v>
      </c>
      <c r="T54" s="110">
        <f t="shared" si="36"/>
        <v>1196984.9970001106</v>
      </c>
      <c r="U54" s="110">
        <f t="shared" si="38"/>
        <v>0</v>
      </c>
      <c r="V54" s="113">
        <f t="shared" si="40"/>
        <v>0</v>
      </c>
      <c r="W54" s="113">
        <f t="shared" si="42"/>
        <v>0</v>
      </c>
      <c r="X54" s="110">
        <f t="shared" si="44"/>
        <v>0</v>
      </c>
      <c r="Y54" s="110">
        <f t="shared" si="46"/>
        <v>0</v>
      </c>
      <c r="Z54" s="118">
        <f t="shared" si="48"/>
        <v>0</v>
      </c>
      <c r="AA54" s="85">
        <f t="shared" si="7"/>
        <v>5950107.00192405</v>
      </c>
      <c r="AC54" s="115">
        <f t="shared" si="8"/>
        <v>0</v>
      </c>
      <c r="AD54" s="116">
        <f t="shared" si="15"/>
        <v>427465.21532684297</v>
      </c>
      <c r="AE54" s="116">
        <f t="shared" si="19"/>
        <v>0</v>
      </c>
      <c r="AF54" s="115">
        <f t="shared" si="22"/>
        <v>423925.14596556791</v>
      </c>
      <c r="AG54" s="115">
        <f t="shared" si="25"/>
        <v>0</v>
      </c>
      <c r="AH54" s="116">
        <f t="shared" si="28"/>
        <v>420414.39382270823</v>
      </c>
      <c r="AI54" s="116">
        <f t="shared" si="31"/>
        <v>0</v>
      </c>
      <c r="AJ54" s="115">
        <f t="shared" si="33"/>
        <v>416932.71610660956</v>
      </c>
      <c r="AK54" s="115">
        <f t="shared" si="35"/>
        <v>0</v>
      </c>
      <c r="AL54" s="116">
        <f t="shared" si="37"/>
        <v>413479.87203630642</v>
      </c>
      <c r="AM54" s="116">
        <f t="shared" si="39"/>
        <v>0</v>
      </c>
      <c r="AN54" s="115">
        <f t="shared" si="41"/>
        <v>0</v>
      </c>
      <c r="AO54" s="115">
        <f t="shared" si="43"/>
        <v>0</v>
      </c>
      <c r="AP54" s="116">
        <f t="shared" si="45"/>
        <v>0</v>
      </c>
      <c r="AQ54" s="116">
        <f t="shared" si="47"/>
        <v>0</v>
      </c>
      <c r="AR54" s="113">
        <f t="shared" si="49"/>
        <v>0</v>
      </c>
      <c r="AS54" s="109">
        <f t="shared" si="9"/>
        <v>2102217.3432580354</v>
      </c>
      <c r="AT54" s="85">
        <f t="shared" si="16"/>
        <v>-74076536.881485939</v>
      </c>
      <c r="AV54" s="45">
        <f t="shared" si="17"/>
        <v>0</v>
      </c>
      <c r="AW54" s="111">
        <f t="shared" si="10"/>
        <v>7500</v>
      </c>
      <c r="AX54" s="111">
        <f t="shared" si="20"/>
        <v>7500</v>
      </c>
      <c r="AY54" s="111">
        <f t="shared" si="23"/>
        <v>7500</v>
      </c>
      <c r="AZ54" s="111">
        <f t="shared" si="26"/>
        <v>7500</v>
      </c>
      <c r="BA54" s="111">
        <f t="shared" si="29"/>
        <v>7500</v>
      </c>
      <c r="BB54" s="112">
        <f t="shared" si="11"/>
        <v>37500</v>
      </c>
    </row>
    <row r="55" spans="1:54" x14ac:dyDescent="0.25">
      <c r="A55" s="99" t="s">
        <v>73</v>
      </c>
      <c r="B55" s="142">
        <f t="shared" si="12"/>
        <v>46630</v>
      </c>
      <c r="C55" s="82">
        <v>44</v>
      </c>
      <c r="D55" s="102">
        <f t="shared" si="1"/>
        <v>80523.243451820861</v>
      </c>
      <c r="E55" s="102">
        <f t="shared" si="4"/>
        <v>58971.501115537547</v>
      </c>
      <c r="F55" s="102">
        <f t="shared" si="2"/>
        <v>21551.742336283303</v>
      </c>
      <c r="G55" s="103">
        <f t="shared" si="5"/>
        <v>80523.243451820847</v>
      </c>
      <c r="H55" s="100">
        <f t="shared" si="13"/>
        <v>14131608.525392728</v>
      </c>
      <c r="J55" s="104" t="str">
        <f t="shared" si="50"/>
        <v>year5</v>
      </c>
      <c r="K55" s="113">
        <f t="shared" si="6"/>
        <v>0</v>
      </c>
      <c r="L55" s="113">
        <f t="shared" si="14"/>
        <v>1181218.5486457122</v>
      </c>
      <c r="M55" s="110">
        <f t="shared" si="18"/>
        <v>0</v>
      </c>
      <c r="N55" s="110">
        <f t="shared" si="21"/>
        <v>1184773.3682959927</v>
      </c>
      <c r="O55" s="113">
        <f t="shared" si="24"/>
        <v>0</v>
      </c>
      <c r="P55" s="113">
        <f t="shared" si="27"/>
        <v>1188298.748572781</v>
      </c>
      <c r="Q55" s="110">
        <f t="shared" si="30"/>
        <v>0</v>
      </c>
      <c r="R55" s="110">
        <f t="shared" si="32"/>
        <v>1191794.9332793634</v>
      </c>
      <c r="S55" s="113">
        <f t="shared" si="34"/>
        <v>0</v>
      </c>
      <c r="T55" s="113">
        <f t="shared" si="36"/>
        <v>1195262.1641999595</v>
      </c>
      <c r="U55" s="110">
        <f t="shared" si="38"/>
        <v>0</v>
      </c>
      <c r="V55" s="110">
        <f t="shared" si="40"/>
        <v>0</v>
      </c>
      <c r="W55" s="113">
        <f t="shared" si="42"/>
        <v>0</v>
      </c>
      <c r="X55" s="113">
        <f t="shared" si="44"/>
        <v>0</v>
      </c>
      <c r="Y55" s="110">
        <f t="shared" si="46"/>
        <v>0</v>
      </c>
      <c r="Z55" s="117">
        <f t="shared" si="48"/>
        <v>0</v>
      </c>
      <c r="AA55" s="85">
        <f t="shared" si="7"/>
        <v>5941347.7629938088</v>
      </c>
      <c r="AC55" s="115">
        <f t="shared" si="8"/>
        <v>0</v>
      </c>
      <c r="AD55" s="115">
        <f t="shared" si="15"/>
        <v>429246.32039070484</v>
      </c>
      <c r="AE55" s="116">
        <f t="shared" si="19"/>
        <v>0</v>
      </c>
      <c r="AF55" s="116">
        <f t="shared" si="22"/>
        <v>425691.50074042461</v>
      </c>
      <c r="AG55" s="115">
        <f t="shared" si="25"/>
        <v>0</v>
      </c>
      <c r="AH55" s="115">
        <f t="shared" si="28"/>
        <v>422166.12046363618</v>
      </c>
      <c r="AI55" s="116">
        <f t="shared" si="31"/>
        <v>0</v>
      </c>
      <c r="AJ55" s="116">
        <f t="shared" si="33"/>
        <v>418669.93575705367</v>
      </c>
      <c r="AK55" s="115">
        <f t="shared" si="35"/>
        <v>0</v>
      </c>
      <c r="AL55" s="115">
        <f t="shared" si="37"/>
        <v>415202.70483645773</v>
      </c>
      <c r="AM55" s="116">
        <f t="shared" si="39"/>
        <v>0</v>
      </c>
      <c r="AN55" s="116">
        <f t="shared" si="41"/>
        <v>0</v>
      </c>
      <c r="AO55" s="115">
        <f t="shared" si="43"/>
        <v>0</v>
      </c>
      <c r="AP55" s="115">
        <f t="shared" si="45"/>
        <v>0</v>
      </c>
      <c r="AQ55" s="116">
        <f t="shared" si="47"/>
        <v>0</v>
      </c>
      <c r="AR55" s="110">
        <f t="shared" si="49"/>
        <v>0</v>
      </c>
      <c r="AS55" s="109">
        <f t="shared" si="9"/>
        <v>2110976.5821882775</v>
      </c>
      <c r="AT55" s="85">
        <f t="shared" si="16"/>
        <v>-76187513.463674217</v>
      </c>
      <c r="AV55" s="45">
        <f t="shared" si="17"/>
        <v>0</v>
      </c>
      <c r="AW55" s="111">
        <f t="shared" si="10"/>
        <v>7500</v>
      </c>
      <c r="AX55" s="111">
        <f t="shared" si="20"/>
        <v>7500</v>
      </c>
      <c r="AY55" s="111">
        <f t="shared" si="23"/>
        <v>7500</v>
      </c>
      <c r="AZ55" s="111">
        <f t="shared" si="26"/>
        <v>7500</v>
      </c>
      <c r="BA55" s="111">
        <f t="shared" si="29"/>
        <v>7500</v>
      </c>
      <c r="BB55" s="112">
        <f t="shared" si="11"/>
        <v>37500</v>
      </c>
    </row>
    <row r="56" spans="1:54" x14ac:dyDescent="0.25">
      <c r="A56" s="99" t="s">
        <v>73</v>
      </c>
      <c r="B56" s="142">
        <f t="shared" si="12"/>
        <v>46660</v>
      </c>
      <c r="C56" s="82">
        <v>45</v>
      </c>
      <c r="D56" s="102">
        <f t="shared" si="1"/>
        <v>80523.243451820861</v>
      </c>
      <c r="E56" s="102">
        <f t="shared" si="4"/>
        <v>58881.702189136362</v>
      </c>
      <c r="F56" s="102">
        <f t="shared" si="2"/>
        <v>21641.541262684485</v>
      </c>
      <c r="G56" s="103">
        <f t="shared" si="5"/>
        <v>80523.243451820847</v>
      </c>
      <c r="H56" s="100">
        <f t="shared" si="13"/>
        <v>14109966.984130044</v>
      </c>
      <c r="J56" s="104" t="str">
        <f t="shared" si="50"/>
        <v>year5</v>
      </c>
      <c r="K56" s="110">
        <f t="shared" si="6"/>
        <v>0</v>
      </c>
      <c r="L56" s="113">
        <f t="shared" si="14"/>
        <v>1179430.022310751</v>
      </c>
      <c r="M56" s="113">
        <f t="shared" si="18"/>
        <v>0</v>
      </c>
      <c r="N56" s="110">
        <f t="shared" si="21"/>
        <v>1182999.6537095741</v>
      </c>
      <c r="O56" s="110">
        <f t="shared" si="24"/>
        <v>0</v>
      </c>
      <c r="P56" s="113">
        <f t="shared" si="27"/>
        <v>1186539.7230708492</v>
      </c>
      <c r="Q56" s="113">
        <f t="shared" si="30"/>
        <v>0</v>
      </c>
      <c r="R56" s="110">
        <f t="shared" si="32"/>
        <v>1190050.4752137088</v>
      </c>
      <c r="S56" s="110">
        <f t="shared" si="34"/>
        <v>0</v>
      </c>
      <c r="T56" s="113">
        <f t="shared" si="36"/>
        <v>1193532.1529298073</v>
      </c>
      <c r="U56" s="113">
        <f t="shared" si="38"/>
        <v>0</v>
      </c>
      <c r="V56" s="110">
        <f t="shared" si="40"/>
        <v>0</v>
      </c>
      <c r="W56" s="110">
        <f t="shared" si="42"/>
        <v>0</v>
      </c>
      <c r="X56" s="113">
        <f t="shared" si="44"/>
        <v>0</v>
      </c>
      <c r="Y56" s="113">
        <f t="shared" si="46"/>
        <v>0</v>
      </c>
      <c r="Z56" s="117">
        <f t="shared" si="48"/>
        <v>0</v>
      </c>
      <c r="AA56" s="85">
        <f t="shared" si="7"/>
        <v>5932552.0272346903</v>
      </c>
      <c r="AC56" s="116">
        <f t="shared" si="8"/>
        <v>0</v>
      </c>
      <c r="AD56" s="115">
        <f t="shared" si="15"/>
        <v>431034.84672566608</v>
      </c>
      <c r="AE56" s="115">
        <f t="shared" si="19"/>
        <v>0</v>
      </c>
      <c r="AF56" s="116">
        <f t="shared" si="22"/>
        <v>427465.21532684297</v>
      </c>
      <c r="AG56" s="116">
        <f t="shared" si="25"/>
        <v>0</v>
      </c>
      <c r="AH56" s="115">
        <f t="shared" si="28"/>
        <v>423925.14596556791</v>
      </c>
      <c r="AI56" s="115">
        <f t="shared" si="31"/>
        <v>0</v>
      </c>
      <c r="AJ56" s="116">
        <f t="shared" si="33"/>
        <v>420414.39382270823</v>
      </c>
      <c r="AK56" s="116">
        <f t="shared" si="35"/>
        <v>0</v>
      </c>
      <c r="AL56" s="115">
        <f t="shared" si="37"/>
        <v>416932.71610660956</v>
      </c>
      <c r="AM56" s="115">
        <f t="shared" si="39"/>
        <v>0</v>
      </c>
      <c r="AN56" s="116">
        <f t="shared" si="41"/>
        <v>0</v>
      </c>
      <c r="AO56" s="116">
        <f t="shared" si="43"/>
        <v>0</v>
      </c>
      <c r="AP56" s="115">
        <f t="shared" si="45"/>
        <v>0</v>
      </c>
      <c r="AQ56" s="115">
        <f t="shared" si="47"/>
        <v>0</v>
      </c>
      <c r="AR56" s="110">
        <f t="shared" si="49"/>
        <v>0</v>
      </c>
      <c r="AS56" s="109">
        <f t="shared" si="9"/>
        <v>2119772.3179473947</v>
      </c>
      <c r="AT56" s="85">
        <f t="shared" si="16"/>
        <v>-78307285.781621605</v>
      </c>
      <c r="AV56" s="45">
        <f t="shared" si="17"/>
        <v>0</v>
      </c>
      <c r="AW56" s="111">
        <f t="shared" si="10"/>
        <v>7500</v>
      </c>
      <c r="AX56" s="111">
        <f t="shared" si="20"/>
        <v>7500</v>
      </c>
      <c r="AY56" s="111">
        <f t="shared" si="23"/>
        <v>7500</v>
      </c>
      <c r="AZ56" s="111">
        <f t="shared" si="26"/>
        <v>7500</v>
      </c>
      <c r="BA56" s="111">
        <f t="shared" si="29"/>
        <v>7500</v>
      </c>
      <c r="BB56" s="112">
        <f t="shared" si="11"/>
        <v>37500</v>
      </c>
    </row>
    <row r="57" spans="1:54" x14ac:dyDescent="0.25">
      <c r="A57" s="99" t="s">
        <v>73</v>
      </c>
      <c r="B57" s="142">
        <f t="shared" si="12"/>
        <v>46691</v>
      </c>
      <c r="C57" s="82">
        <v>46</v>
      </c>
      <c r="D57" s="102">
        <f t="shared" si="1"/>
        <v>80523.243451820861</v>
      </c>
      <c r="E57" s="102">
        <f t="shared" si="4"/>
        <v>58791.529100541855</v>
      </c>
      <c r="F57" s="102">
        <f t="shared" si="2"/>
        <v>21731.714351278999</v>
      </c>
      <c r="G57" s="103">
        <f t="shared" si="5"/>
        <v>80523.243451820861</v>
      </c>
      <c r="H57" s="100">
        <f t="shared" si="13"/>
        <v>14088235.269778764</v>
      </c>
      <c r="J57" s="104" t="str">
        <f t="shared" si="50"/>
        <v>year5</v>
      </c>
      <c r="K57" s="110">
        <f t="shared" si="6"/>
        <v>0</v>
      </c>
      <c r="L57" s="110">
        <f t="shared" si="14"/>
        <v>1177634.0437827273</v>
      </c>
      <c r="M57" s="113">
        <f t="shared" si="18"/>
        <v>0</v>
      </c>
      <c r="N57" s="113">
        <f t="shared" si="21"/>
        <v>1181218.5486457122</v>
      </c>
      <c r="O57" s="110">
        <f t="shared" si="24"/>
        <v>0</v>
      </c>
      <c r="P57" s="110">
        <f t="shared" si="27"/>
        <v>1184773.3682959927</v>
      </c>
      <c r="Q57" s="113">
        <f t="shared" si="30"/>
        <v>0</v>
      </c>
      <c r="R57" s="113">
        <f t="shared" si="32"/>
        <v>1188298.748572781</v>
      </c>
      <c r="S57" s="110">
        <f t="shared" si="34"/>
        <v>0</v>
      </c>
      <c r="T57" s="110">
        <f t="shared" si="36"/>
        <v>1191794.9332793634</v>
      </c>
      <c r="U57" s="113">
        <f t="shared" si="38"/>
        <v>0</v>
      </c>
      <c r="V57" s="113">
        <f t="shared" si="40"/>
        <v>0</v>
      </c>
      <c r="W57" s="110">
        <f t="shared" si="42"/>
        <v>0</v>
      </c>
      <c r="X57" s="110">
        <f t="shared" si="44"/>
        <v>0</v>
      </c>
      <c r="Y57" s="113">
        <f t="shared" si="46"/>
        <v>0</v>
      </c>
      <c r="Z57" s="118">
        <f t="shared" si="48"/>
        <v>0</v>
      </c>
      <c r="AA57" s="85">
        <f t="shared" si="7"/>
        <v>5923719.6425765762</v>
      </c>
      <c r="AC57" s="116">
        <f t="shared" si="8"/>
        <v>0</v>
      </c>
      <c r="AD57" s="116">
        <f t="shared" si="15"/>
        <v>432830.82525368966</v>
      </c>
      <c r="AE57" s="115">
        <f t="shared" si="19"/>
        <v>0</v>
      </c>
      <c r="AF57" s="115">
        <f t="shared" si="22"/>
        <v>429246.32039070484</v>
      </c>
      <c r="AG57" s="116">
        <f t="shared" si="25"/>
        <v>0</v>
      </c>
      <c r="AH57" s="116">
        <f t="shared" si="28"/>
        <v>425691.50074042461</v>
      </c>
      <c r="AI57" s="115">
        <f t="shared" si="31"/>
        <v>0</v>
      </c>
      <c r="AJ57" s="115">
        <f t="shared" si="33"/>
        <v>422166.12046363618</v>
      </c>
      <c r="AK57" s="116">
        <f t="shared" si="35"/>
        <v>0</v>
      </c>
      <c r="AL57" s="116">
        <f t="shared" si="37"/>
        <v>418669.93575705367</v>
      </c>
      <c r="AM57" s="115">
        <f t="shared" si="39"/>
        <v>0</v>
      </c>
      <c r="AN57" s="115">
        <f t="shared" si="41"/>
        <v>0</v>
      </c>
      <c r="AO57" s="116">
        <f t="shared" si="43"/>
        <v>0</v>
      </c>
      <c r="AP57" s="116">
        <f t="shared" si="45"/>
        <v>0</v>
      </c>
      <c r="AQ57" s="115">
        <f t="shared" si="47"/>
        <v>0</v>
      </c>
      <c r="AR57" s="113">
        <f t="shared" si="49"/>
        <v>0</v>
      </c>
      <c r="AS57" s="109">
        <f t="shared" si="9"/>
        <v>2128604.7026055087</v>
      </c>
      <c r="AT57" s="85">
        <f t="shared" si="16"/>
        <v>-80435890.484227121</v>
      </c>
      <c r="AV57" s="45">
        <f t="shared" si="17"/>
        <v>0</v>
      </c>
      <c r="AW57" s="111">
        <f t="shared" si="10"/>
        <v>7500</v>
      </c>
      <c r="AX57" s="111">
        <f t="shared" si="20"/>
        <v>7500</v>
      </c>
      <c r="AY57" s="111">
        <f t="shared" si="23"/>
        <v>7500</v>
      </c>
      <c r="AZ57" s="111">
        <f t="shared" si="26"/>
        <v>7500</v>
      </c>
      <c r="BA57" s="111">
        <f t="shared" si="29"/>
        <v>7500</v>
      </c>
      <c r="BB57" s="112">
        <f t="shared" si="11"/>
        <v>37500</v>
      </c>
    </row>
    <row r="58" spans="1:54" x14ac:dyDescent="0.25">
      <c r="A58" s="99" t="s">
        <v>73</v>
      </c>
      <c r="B58" s="142">
        <f t="shared" si="12"/>
        <v>46721</v>
      </c>
      <c r="C58" s="82">
        <v>47</v>
      </c>
      <c r="D58" s="102">
        <f t="shared" si="1"/>
        <v>80523.243451820861</v>
      </c>
      <c r="E58" s="102">
        <f t="shared" si="4"/>
        <v>58700.980290744854</v>
      </c>
      <c r="F58" s="102">
        <f t="shared" si="2"/>
        <v>21822.263161076</v>
      </c>
      <c r="G58" s="103">
        <f t="shared" si="5"/>
        <v>80523.243451820861</v>
      </c>
      <c r="H58" s="100">
        <f t="shared" si="13"/>
        <v>14066413.006617688</v>
      </c>
      <c r="J58" s="104" t="str">
        <f t="shared" si="50"/>
        <v>year5</v>
      </c>
      <c r="K58" s="113">
        <f t="shared" si="6"/>
        <v>0</v>
      </c>
      <c r="L58" s="110">
        <f t="shared" si="14"/>
        <v>1175830.582010837</v>
      </c>
      <c r="M58" s="110">
        <f t="shared" si="18"/>
        <v>0</v>
      </c>
      <c r="N58" s="113">
        <f t="shared" si="21"/>
        <v>1179430.022310751</v>
      </c>
      <c r="O58" s="113">
        <f t="shared" si="24"/>
        <v>0</v>
      </c>
      <c r="P58" s="110">
        <f t="shared" si="27"/>
        <v>1182999.6537095741</v>
      </c>
      <c r="Q58" s="110">
        <f t="shared" si="30"/>
        <v>0</v>
      </c>
      <c r="R58" s="113">
        <f t="shared" si="32"/>
        <v>1186539.7230708492</v>
      </c>
      <c r="S58" s="113">
        <f t="shared" si="34"/>
        <v>0</v>
      </c>
      <c r="T58" s="110">
        <f t="shared" si="36"/>
        <v>1190050.4752137088</v>
      </c>
      <c r="U58" s="110">
        <f t="shared" si="38"/>
        <v>0</v>
      </c>
      <c r="V58" s="113">
        <f t="shared" si="40"/>
        <v>0</v>
      </c>
      <c r="W58" s="113">
        <f t="shared" si="42"/>
        <v>0</v>
      </c>
      <c r="X58" s="110">
        <f t="shared" si="44"/>
        <v>0</v>
      </c>
      <c r="Y58" s="110">
        <f t="shared" si="46"/>
        <v>0</v>
      </c>
      <c r="Z58" s="118">
        <f t="shared" si="48"/>
        <v>0</v>
      </c>
      <c r="AA58" s="85">
        <f t="shared" si="7"/>
        <v>5914850.4563157205</v>
      </c>
      <c r="AC58" s="115">
        <f t="shared" si="8"/>
        <v>0</v>
      </c>
      <c r="AD58" s="116">
        <f t="shared" si="15"/>
        <v>434634.28702557995</v>
      </c>
      <c r="AE58" s="116">
        <f t="shared" si="19"/>
        <v>0</v>
      </c>
      <c r="AF58" s="115">
        <f t="shared" si="22"/>
        <v>431034.84672566608</v>
      </c>
      <c r="AG58" s="115">
        <f t="shared" si="25"/>
        <v>0</v>
      </c>
      <c r="AH58" s="116">
        <f t="shared" si="28"/>
        <v>427465.21532684297</v>
      </c>
      <c r="AI58" s="116">
        <f t="shared" si="31"/>
        <v>0</v>
      </c>
      <c r="AJ58" s="115">
        <f t="shared" si="33"/>
        <v>423925.14596556791</v>
      </c>
      <c r="AK58" s="115">
        <f t="shared" si="35"/>
        <v>0</v>
      </c>
      <c r="AL58" s="116">
        <f t="shared" si="37"/>
        <v>420414.39382270823</v>
      </c>
      <c r="AM58" s="116">
        <f t="shared" si="39"/>
        <v>0</v>
      </c>
      <c r="AN58" s="115">
        <f t="shared" si="41"/>
        <v>0</v>
      </c>
      <c r="AO58" s="115">
        <f t="shared" si="43"/>
        <v>0</v>
      </c>
      <c r="AP58" s="116">
        <f t="shared" si="45"/>
        <v>0</v>
      </c>
      <c r="AQ58" s="116">
        <f t="shared" si="47"/>
        <v>0</v>
      </c>
      <c r="AR58" s="113">
        <f t="shared" si="49"/>
        <v>0</v>
      </c>
      <c r="AS58" s="109">
        <f t="shared" si="9"/>
        <v>2137473.888866365</v>
      </c>
      <c r="AT58" s="85">
        <f t="shared" si="16"/>
        <v>-82573364.373093486</v>
      </c>
      <c r="AV58" s="45">
        <f t="shared" si="17"/>
        <v>0</v>
      </c>
      <c r="AW58" s="111">
        <f t="shared" si="10"/>
        <v>7500</v>
      </c>
      <c r="AX58" s="111">
        <f t="shared" si="20"/>
        <v>7500</v>
      </c>
      <c r="AY58" s="111">
        <f t="shared" si="23"/>
        <v>7500</v>
      </c>
      <c r="AZ58" s="111">
        <f t="shared" si="26"/>
        <v>7500</v>
      </c>
      <c r="BA58" s="111">
        <f t="shared" si="29"/>
        <v>7500</v>
      </c>
      <c r="BB58" s="112">
        <f t="shared" si="11"/>
        <v>37500</v>
      </c>
    </row>
    <row r="59" spans="1:54" x14ac:dyDescent="0.25">
      <c r="A59" s="99" t="s">
        <v>73</v>
      </c>
      <c r="B59" s="142">
        <f t="shared" si="12"/>
        <v>46752</v>
      </c>
      <c r="C59" s="82">
        <v>48</v>
      </c>
      <c r="D59" s="102">
        <f t="shared" si="1"/>
        <v>80523.243451820861</v>
      </c>
      <c r="E59" s="102">
        <f t="shared" si="4"/>
        <v>58610.05419424038</v>
      </c>
      <c r="F59" s="102">
        <f t="shared" si="2"/>
        <v>21913.189257580478</v>
      </c>
      <c r="G59" s="103">
        <f t="shared" si="5"/>
        <v>80523.243451820861</v>
      </c>
      <c r="H59" s="100">
        <f t="shared" si="13"/>
        <v>14044499.817360107</v>
      </c>
      <c r="J59" s="104" t="str">
        <f t="shared" si="50"/>
        <v>year5</v>
      </c>
      <c r="K59" s="113">
        <f t="shared" si="6"/>
        <v>0</v>
      </c>
      <c r="L59" s="113">
        <f t="shared" si="14"/>
        <v>1174019.605814897</v>
      </c>
      <c r="M59" s="110">
        <f t="shared" si="18"/>
        <v>0</v>
      </c>
      <c r="N59" s="110">
        <f t="shared" si="21"/>
        <v>1177634.0437827273</v>
      </c>
      <c r="O59" s="113">
        <f t="shared" si="24"/>
        <v>0</v>
      </c>
      <c r="P59" s="113">
        <f t="shared" si="27"/>
        <v>1181218.5486457122</v>
      </c>
      <c r="Q59" s="110">
        <f t="shared" si="30"/>
        <v>0</v>
      </c>
      <c r="R59" s="110">
        <f t="shared" si="32"/>
        <v>1184773.3682959927</v>
      </c>
      <c r="S59" s="113">
        <f t="shared" si="34"/>
        <v>0</v>
      </c>
      <c r="T59" s="113">
        <f t="shared" si="36"/>
        <v>1188298.748572781</v>
      </c>
      <c r="U59" s="110">
        <f t="shared" si="38"/>
        <v>0</v>
      </c>
      <c r="V59" s="110">
        <f t="shared" si="40"/>
        <v>0</v>
      </c>
      <c r="W59" s="113">
        <f t="shared" si="42"/>
        <v>0</v>
      </c>
      <c r="X59" s="113">
        <f t="shared" si="44"/>
        <v>0</v>
      </c>
      <c r="Y59" s="110">
        <f t="shared" si="46"/>
        <v>0</v>
      </c>
      <c r="Z59" s="117">
        <f t="shared" si="48"/>
        <v>0</v>
      </c>
      <c r="AA59" s="85">
        <f t="shared" si="7"/>
        <v>5905944.3151121102</v>
      </c>
      <c r="AC59" s="115">
        <f t="shared" si="8"/>
        <v>0</v>
      </c>
      <c r="AD59" s="115">
        <f t="shared" si="15"/>
        <v>436445.26322152</v>
      </c>
      <c r="AE59" s="116">
        <f t="shared" si="19"/>
        <v>0</v>
      </c>
      <c r="AF59" s="116">
        <f t="shared" si="22"/>
        <v>432830.82525368966</v>
      </c>
      <c r="AG59" s="115">
        <f t="shared" si="25"/>
        <v>0</v>
      </c>
      <c r="AH59" s="115">
        <f t="shared" si="28"/>
        <v>429246.32039070484</v>
      </c>
      <c r="AI59" s="116">
        <f t="shared" si="31"/>
        <v>0</v>
      </c>
      <c r="AJ59" s="116">
        <f t="shared" si="33"/>
        <v>425691.50074042461</v>
      </c>
      <c r="AK59" s="115">
        <f t="shared" si="35"/>
        <v>0</v>
      </c>
      <c r="AL59" s="115">
        <f t="shared" si="37"/>
        <v>422166.12046363618</v>
      </c>
      <c r="AM59" s="116">
        <f t="shared" si="39"/>
        <v>0</v>
      </c>
      <c r="AN59" s="116">
        <f t="shared" si="41"/>
        <v>0</v>
      </c>
      <c r="AO59" s="115">
        <f t="shared" si="43"/>
        <v>0</v>
      </c>
      <c r="AP59" s="115">
        <f t="shared" si="45"/>
        <v>0</v>
      </c>
      <c r="AQ59" s="116">
        <f t="shared" si="47"/>
        <v>0</v>
      </c>
      <c r="AR59" s="110">
        <f t="shared" si="49"/>
        <v>0</v>
      </c>
      <c r="AS59" s="109">
        <f t="shared" si="9"/>
        <v>2146380.0300699752</v>
      </c>
      <c r="AT59" s="85">
        <f t="shared" si="16"/>
        <v>-84719744.403163463</v>
      </c>
      <c r="AV59" s="45">
        <f t="shared" si="17"/>
        <v>0</v>
      </c>
      <c r="AW59" s="111">
        <f t="shared" si="10"/>
        <v>7500</v>
      </c>
      <c r="AX59" s="111">
        <f t="shared" si="20"/>
        <v>7500</v>
      </c>
      <c r="AY59" s="111">
        <f t="shared" si="23"/>
        <v>7500</v>
      </c>
      <c r="AZ59" s="111">
        <f t="shared" si="26"/>
        <v>7500</v>
      </c>
      <c r="BA59" s="111">
        <f t="shared" si="29"/>
        <v>7500</v>
      </c>
      <c r="BB59" s="112">
        <f t="shared" si="11"/>
        <v>37500</v>
      </c>
    </row>
    <row r="60" spans="1:54" x14ac:dyDescent="0.25">
      <c r="A60" s="99" t="s">
        <v>73</v>
      </c>
      <c r="B60" s="142">
        <f t="shared" si="12"/>
        <v>46783</v>
      </c>
      <c r="C60" s="82">
        <v>49</v>
      </c>
      <c r="D60" s="102">
        <f t="shared" si="1"/>
        <v>80523.243451820861</v>
      </c>
      <c r="E60" s="102">
        <f t="shared" si="4"/>
        <v>58518.749239000455</v>
      </c>
      <c r="F60" s="102">
        <f t="shared" si="2"/>
        <v>22004.494212820398</v>
      </c>
      <c r="G60" s="103">
        <f t="shared" si="5"/>
        <v>80523.243451820861</v>
      </c>
      <c r="H60" s="100">
        <f t="shared" si="13"/>
        <v>14022495.323147286</v>
      </c>
      <c r="J60" s="104" t="str">
        <f t="shared" si="50"/>
        <v>year5</v>
      </c>
      <c r="K60" s="110">
        <f t="shared" si="6"/>
        <v>0</v>
      </c>
      <c r="L60" s="113">
        <f t="shared" si="14"/>
        <v>1172201.0838848075</v>
      </c>
      <c r="M60" s="113">
        <f t="shared" si="18"/>
        <v>0</v>
      </c>
      <c r="N60" s="110">
        <f t="shared" si="21"/>
        <v>1175830.582010837</v>
      </c>
      <c r="O60" s="110">
        <f t="shared" si="24"/>
        <v>0</v>
      </c>
      <c r="P60" s="113">
        <f t="shared" si="27"/>
        <v>1179430.022310751</v>
      </c>
      <c r="Q60" s="113">
        <f t="shared" si="30"/>
        <v>0</v>
      </c>
      <c r="R60" s="110">
        <f t="shared" si="32"/>
        <v>1182999.6537095741</v>
      </c>
      <c r="S60" s="110">
        <f t="shared" si="34"/>
        <v>0</v>
      </c>
      <c r="T60" s="113">
        <f t="shared" si="36"/>
        <v>1186539.7230708492</v>
      </c>
      <c r="U60" s="113">
        <f t="shared" si="38"/>
        <v>0</v>
      </c>
      <c r="V60" s="110">
        <f t="shared" si="40"/>
        <v>0</v>
      </c>
      <c r="W60" s="110">
        <f t="shared" si="42"/>
        <v>0</v>
      </c>
      <c r="X60" s="113">
        <f t="shared" si="44"/>
        <v>0</v>
      </c>
      <c r="Y60" s="113">
        <f t="shared" si="46"/>
        <v>0</v>
      </c>
      <c r="Z60" s="117">
        <f t="shared" si="48"/>
        <v>0</v>
      </c>
      <c r="AA60" s="85">
        <f t="shared" si="7"/>
        <v>5897001.0649868194</v>
      </c>
      <c r="AC60" s="116">
        <f t="shared" si="8"/>
        <v>0</v>
      </c>
      <c r="AD60" s="115">
        <f t="shared" si="15"/>
        <v>438263.78515160957</v>
      </c>
      <c r="AE60" s="115">
        <f t="shared" si="19"/>
        <v>0</v>
      </c>
      <c r="AF60" s="116">
        <f t="shared" si="22"/>
        <v>434634.28702557995</v>
      </c>
      <c r="AG60" s="116">
        <f t="shared" si="25"/>
        <v>0</v>
      </c>
      <c r="AH60" s="115">
        <f t="shared" si="28"/>
        <v>431034.84672566608</v>
      </c>
      <c r="AI60" s="115">
        <f t="shared" si="31"/>
        <v>0</v>
      </c>
      <c r="AJ60" s="116">
        <f t="shared" si="33"/>
        <v>427465.21532684297</v>
      </c>
      <c r="AK60" s="116">
        <f t="shared" si="35"/>
        <v>0</v>
      </c>
      <c r="AL60" s="115">
        <f t="shared" si="37"/>
        <v>423925.14596556791</v>
      </c>
      <c r="AM60" s="115">
        <f t="shared" si="39"/>
        <v>0</v>
      </c>
      <c r="AN60" s="116">
        <f t="shared" si="41"/>
        <v>0</v>
      </c>
      <c r="AO60" s="116">
        <f t="shared" si="43"/>
        <v>0</v>
      </c>
      <c r="AP60" s="115">
        <f t="shared" si="45"/>
        <v>0</v>
      </c>
      <c r="AQ60" s="115">
        <f t="shared" si="47"/>
        <v>0</v>
      </c>
      <c r="AR60" s="110">
        <f t="shared" si="49"/>
        <v>0</v>
      </c>
      <c r="AS60" s="109">
        <f t="shared" si="9"/>
        <v>2155323.2801952665</v>
      </c>
      <c r="AT60" s="85">
        <f t="shared" si="16"/>
        <v>-86875067.683358729</v>
      </c>
      <c r="AV60" s="45">
        <f t="shared" si="17"/>
        <v>0</v>
      </c>
      <c r="AW60" s="111">
        <f t="shared" si="10"/>
        <v>7500</v>
      </c>
      <c r="AX60" s="111">
        <f t="shared" si="20"/>
        <v>7500</v>
      </c>
      <c r="AY60" s="111">
        <f t="shared" si="23"/>
        <v>7500</v>
      </c>
      <c r="AZ60" s="111">
        <f t="shared" si="26"/>
        <v>7500</v>
      </c>
      <c r="BA60" s="111">
        <f t="shared" si="29"/>
        <v>7500</v>
      </c>
      <c r="BB60" s="112">
        <f t="shared" si="11"/>
        <v>37500</v>
      </c>
    </row>
    <row r="61" spans="1:54" x14ac:dyDescent="0.25">
      <c r="A61" s="99" t="s">
        <v>73</v>
      </c>
      <c r="B61" s="142">
        <f t="shared" si="12"/>
        <v>46812</v>
      </c>
      <c r="C61" s="82">
        <v>50</v>
      </c>
      <c r="D61" s="102">
        <f t="shared" si="1"/>
        <v>80523.243451820861</v>
      </c>
      <c r="E61" s="102">
        <f t="shared" si="4"/>
        <v>58427.063846447039</v>
      </c>
      <c r="F61" s="102">
        <f t="shared" si="2"/>
        <v>22096.179605373814</v>
      </c>
      <c r="G61" s="103">
        <f t="shared" si="5"/>
        <v>80523.243451820861</v>
      </c>
      <c r="H61" s="100">
        <f t="shared" si="13"/>
        <v>14000399.143541912</v>
      </c>
      <c r="J61" s="104" t="str">
        <f t="shared" si="50"/>
        <v>year5</v>
      </c>
      <c r="K61" s="110">
        <f t="shared" si="6"/>
        <v>0</v>
      </c>
      <c r="L61" s="110">
        <f t="shared" si="14"/>
        <v>1170374.9847800091</v>
      </c>
      <c r="M61" s="113">
        <f t="shared" si="18"/>
        <v>0</v>
      </c>
      <c r="N61" s="113">
        <f t="shared" si="21"/>
        <v>1174019.605814897</v>
      </c>
      <c r="O61" s="110">
        <f t="shared" si="24"/>
        <v>0</v>
      </c>
      <c r="P61" s="110">
        <f t="shared" si="27"/>
        <v>1177634.0437827273</v>
      </c>
      <c r="Q61" s="113">
        <f t="shared" si="30"/>
        <v>0</v>
      </c>
      <c r="R61" s="113">
        <f t="shared" si="32"/>
        <v>1181218.5486457122</v>
      </c>
      <c r="S61" s="110">
        <f t="shared" si="34"/>
        <v>0</v>
      </c>
      <c r="T61" s="110">
        <f t="shared" si="36"/>
        <v>1184773.3682959927</v>
      </c>
      <c r="U61" s="113">
        <f t="shared" si="38"/>
        <v>0</v>
      </c>
      <c r="V61" s="113">
        <f t="shared" si="40"/>
        <v>0</v>
      </c>
      <c r="W61" s="110">
        <f t="shared" si="42"/>
        <v>0</v>
      </c>
      <c r="X61" s="110">
        <f t="shared" si="44"/>
        <v>0</v>
      </c>
      <c r="Y61" s="113">
        <f t="shared" si="46"/>
        <v>0</v>
      </c>
      <c r="Z61" s="118">
        <f t="shared" si="48"/>
        <v>0</v>
      </c>
      <c r="AA61" s="85">
        <f t="shared" si="7"/>
        <v>5888020.5513193384</v>
      </c>
      <c r="AC61" s="116">
        <f t="shared" si="8"/>
        <v>0</v>
      </c>
      <c r="AD61" s="116">
        <f t="shared" si="15"/>
        <v>440089.88425640797</v>
      </c>
      <c r="AE61" s="115">
        <f t="shared" si="19"/>
        <v>0</v>
      </c>
      <c r="AF61" s="115">
        <f t="shared" si="22"/>
        <v>436445.26322152</v>
      </c>
      <c r="AG61" s="116">
        <f t="shared" si="25"/>
        <v>0</v>
      </c>
      <c r="AH61" s="116">
        <f t="shared" si="28"/>
        <v>432830.82525368966</v>
      </c>
      <c r="AI61" s="115">
        <f t="shared" si="31"/>
        <v>0</v>
      </c>
      <c r="AJ61" s="115">
        <f t="shared" si="33"/>
        <v>429246.32039070484</v>
      </c>
      <c r="AK61" s="116">
        <f t="shared" si="35"/>
        <v>0</v>
      </c>
      <c r="AL61" s="116">
        <f t="shared" si="37"/>
        <v>425691.50074042461</v>
      </c>
      <c r="AM61" s="115">
        <f t="shared" si="39"/>
        <v>0</v>
      </c>
      <c r="AN61" s="115">
        <f t="shared" si="41"/>
        <v>0</v>
      </c>
      <c r="AO61" s="116">
        <f t="shared" si="43"/>
        <v>0</v>
      </c>
      <c r="AP61" s="116">
        <f t="shared" si="45"/>
        <v>0</v>
      </c>
      <c r="AQ61" s="115">
        <f t="shared" si="47"/>
        <v>0</v>
      </c>
      <c r="AR61" s="113">
        <f t="shared" si="49"/>
        <v>0</v>
      </c>
      <c r="AS61" s="109">
        <f t="shared" si="9"/>
        <v>2164303.793862747</v>
      </c>
      <c r="AT61" s="85">
        <f t="shared" si="16"/>
        <v>-89039371.477221474</v>
      </c>
      <c r="AV61" s="45">
        <f t="shared" si="17"/>
        <v>0</v>
      </c>
      <c r="AW61" s="111">
        <f t="shared" si="10"/>
        <v>7500</v>
      </c>
      <c r="AX61" s="111">
        <f t="shared" si="20"/>
        <v>7500</v>
      </c>
      <c r="AY61" s="111">
        <f t="shared" si="23"/>
        <v>7500</v>
      </c>
      <c r="AZ61" s="111">
        <f t="shared" si="26"/>
        <v>7500</v>
      </c>
      <c r="BA61" s="111">
        <f t="shared" si="29"/>
        <v>7500</v>
      </c>
      <c r="BB61" s="112">
        <f t="shared" si="11"/>
        <v>37500</v>
      </c>
    </row>
    <row r="62" spans="1:54" x14ac:dyDescent="0.25">
      <c r="A62" s="99" t="s">
        <v>73</v>
      </c>
      <c r="B62" s="142">
        <f t="shared" si="12"/>
        <v>46843</v>
      </c>
      <c r="C62" s="82">
        <v>51</v>
      </c>
      <c r="D62" s="102">
        <f t="shared" si="1"/>
        <v>80523.243451820861</v>
      </c>
      <c r="E62" s="102">
        <f t="shared" si="4"/>
        <v>58334.996431424646</v>
      </c>
      <c r="F62" s="102">
        <f t="shared" si="2"/>
        <v>22188.247020396208</v>
      </c>
      <c r="G62" s="103">
        <f t="shared" si="5"/>
        <v>80523.243451820861</v>
      </c>
      <c r="H62" s="100">
        <f t="shared" si="13"/>
        <v>13978210.896521516</v>
      </c>
      <c r="J62" s="104" t="str">
        <f t="shared" si="50"/>
        <v>year5</v>
      </c>
      <c r="K62" s="113">
        <f t="shared" si="6"/>
        <v>0</v>
      </c>
      <c r="L62" s="110">
        <f t="shared" si="14"/>
        <v>1168541.2769289408</v>
      </c>
      <c r="M62" s="110">
        <f t="shared" si="18"/>
        <v>0</v>
      </c>
      <c r="N62" s="113">
        <f t="shared" si="21"/>
        <v>1172201.0838848075</v>
      </c>
      <c r="O62" s="113">
        <f t="shared" si="24"/>
        <v>0</v>
      </c>
      <c r="P62" s="110">
        <f t="shared" si="27"/>
        <v>1175830.582010837</v>
      </c>
      <c r="Q62" s="110">
        <f t="shared" si="30"/>
        <v>0</v>
      </c>
      <c r="R62" s="113">
        <f t="shared" si="32"/>
        <v>1179430.022310751</v>
      </c>
      <c r="S62" s="113">
        <f t="shared" si="34"/>
        <v>0</v>
      </c>
      <c r="T62" s="110">
        <f t="shared" si="36"/>
        <v>1182999.6537095741</v>
      </c>
      <c r="U62" s="110">
        <f t="shared" si="38"/>
        <v>0</v>
      </c>
      <c r="V62" s="113">
        <f t="shared" si="40"/>
        <v>0</v>
      </c>
      <c r="W62" s="113">
        <f t="shared" si="42"/>
        <v>0</v>
      </c>
      <c r="X62" s="110">
        <f t="shared" si="44"/>
        <v>0</v>
      </c>
      <c r="Y62" s="110">
        <f t="shared" si="46"/>
        <v>0</v>
      </c>
      <c r="Z62" s="118">
        <f t="shared" si="48"/>
        <v>0</v>
      </c>
      <c r="AA62" s="85">
        <f t="shared" si="7"/>
        <v>5879002.6188449096</v>
      </c>
      <c r="AC62" s="115">
        <f t="shared" si="8"/>
        <v>0</v>
      </c>
      <c r="AD62" s="116">
        <f t="shared" si="15"/>
        <v>441923.59210747632</v>
      </c>
      <c r="AE62" s="116">
        <f t="shared" si="19"/>
        <v>0</v>
      </c>
      <c r="AF62" s="115">
        <f t="shared" si="22"/>
        <v>438263.78515160957</v>
      </c>
      <c r="AG62" s="115">
        <f t="shared" si="25"/>
        <v>0</v>
      </c>
      <c r="AH62" s="116">
        <f t="shared" si="28"/>
        <v>434634.28702557995</v>
      </c>
      <c r="AI62" s="116">
        <f t="shared" si="31"/>
        <v>0</v>
      </c>
      <c r="AJ62" s="115">
        <f t="shared" si="33"/>
        <v>431034.84672566608</v>
      </c>
      <c r="AK62" s="115">
        <f t="shared" si="35"/>
        <v>0</v>
      </c>
      <c r="AL62" s="116">
        <f t="shared" si="37"/>
        <v>427465.21532684297</v>
      </c>
      <c r="AM62" s="116">
        <f t="shared" si="39"/>
        <v>0</v>
      </c>
      <c r="AN62" s="115">
        <f t="shared" si="41"/>
        <v>0</v>
      </c>
      <c r="AO62" s="115">
        <f t="shared" si="43"/>
        <v>0</v>
      </c>
      <c r="AP62" s="116">
        <f t="shared" si="45"/>
        <v>0</v>
      </c>
      <c r="AQ62" s="116">
        <f t="shared" si="47"/>
        <v>0</v>
      </c>
      <c r="AR62" s="113">
        <f t="shared" si="49"/>
        <v>0</v>
      </c>
      <c r="AS62" s="109">
        <f t="shared" si="9"/>
        <v>2173321.7263371749</v>
      </c>
      <c r="AT62" s="85">
        <f t="shared" si="16"/>
        <v>-91212693.203558654</v>
      </c>
      <c r="AV62" s="45">
        <f t="shared" si="17"/>
        <v>0</v>
      </c>
      <c r="AW62" s="111">
        <f t="shared" si="10"/>
        <v>7500</v>
      </c>
      <c r="AX62" s="111">
        <f t="shared" si="20"/>
        <v>7500</v>
      </c>
      <c r="AY62" s="111">
        <f t="shared" si="23"/>
        <v>7500</v>
      </c>
      <c r="AZ62" s="111">
        <f t="shared" si="26"/>
        <v>7500</v>
      </c>
      <c r="BA62" s="111">
        <f t="shared" si="29"/>
        <v>7500</v>
      </c>
      <c r="BB62" s="112">
        <f t="shared" si="11"/>
        <v>37500</v>
      </c>
    </row>
    <row r="63" spans="1:54" x14ac:dyDescent="0.25">
      <c r="A63" s="99" t="s">
        <v>73</v>
      </c>
      <c r="B63" s="142">
        <f t="shared" si="12"/>
        <v>46873</v>
      </c>
      <c r="C63" s="82">
        <v>52</v>
      </c>
      <c r="D63" s="102">
        <f t="shared" si="1"/>
        <v>80523.243451820861</v>
      </c>
      <c r="E63" s="102">
        <f t="shared" si="4"/>
        <v>58242.545402173004</v>
      </c>
      <c r="F63" s="102">
        <f t="shared" si="2"/>
        <v>22280.698049647857</v>
      </c>
      <c r="G63" s="103">
        <f t="shared" si="5"/>
        <v>80523.243451820861</v>
      </c>
      <c r="H63" s="100">
        <f t="shared" si="13"/>
        <v>13955930.198471868</v>
      </c>
      <c r="J63" s="104" t="str">
        <f t="shared" si="50"/>
        <v>year5</v>
      </c>
      <c r="K63" s="113">
        <f t="shared" si="6"/>
        <v>0</v>
      </c>
      <c r="L63" s="113">
        <f t="shared" si="14"/>
        <v>1166699.9286284929</v>
      </c>
      <c r="M63" s="110">
        <f t="shared" si="18"/>
        <v>0</v>
      </c>
      <c r="N63" s="110">
        <f t="shared" si="21"/>
        <v>1170374.9847800091</v>
      </c>
      <c r="O63" s="113">
        <f t="shared" si="24"/>
        <v>0</v>
      </c>
      <c r="P63" s="113">
        <f t="shared" si="27"/>
        <v>1174019.605814897</v>
      </c>
      <c r="Q63" s="110">
        <f t="shared" si="30"/>
        <v>0</v>
      </c>
      <c r="R63" s="110">
        <f t="shared" si="32"/>
        <v>1177634.0437827273</v>
      </c>
      <c r="S63" s="113">
        <f t="shared" si="34"/>
        <v>0</v>
      </c>
      <c r="T63" s="113">
        <f t="shared" si="36"/>
        <v>1181218.5486457122</v>
      </c>
      <c r="U63" s="110">
        <f t="shared" si="38"/>
        <v>0</v>
      </c>
      <c r="V63" s="110">
        <f t="shared" si="40"/>
        <v>0</v>
      </c>
      <c r="W63" s="113">
        <f t="shared" si="42"/>
        <v>0</v>
      </c>
      <c r="X63" s="113">
        <f t="shared" si="44"/>
        <v>0</v>
      </c>
      <c r="Y63" s="110">
        <f t="shared" si="46"/>
        <v>0</v>
      </c>
      <c r="Z63" s="117">
        <f t="shared" si="48"/>
        <v>0</v>
      </c>
      <c r="AA63" s="85">
        <f t="shared" si="7"/>
        <v>5869947.1116518388</v>
      </c>
      <c r="AC63" s="115">
        <f t="shared" si="8"/>
        <v>0</v>
      </c>
      <c r="AD63" s="115">
        <f t="shared" si="15"/>
        <v>443764.94040792412</v>
      </c>
      <c r="AE63" s="116">
        <f t="shared" si="19"/>
        <v>0</v>
      </c>
      <c r="AF63" s="116">
        <f t="shared" si="22"/>
        <v>440089.88425640797</v>
      </c>
      <c r="AG63" s="115">
        <f t="shared" si="25"/>
        <v>0</v>
      </c>
      <c r="AH63" s="115">
        <f t="shared" si="28"/>
        <v>436445.26322152</v>
      </c>
      <c r="AI63" s="116">
        <f t="shared" si="31"/>
        <v>0</v>
      </c>
      <c r="AJ63" s="116">
        <f t="shared" si="33"/>
        <v>432830.82525368966</v>
      </c>
      <c r="AK63" s="115">
        <f t="shared" si="35"/>
        <v>0</v>
      </c>
      <c r="AL63" s="115">
        <f t="shared" si="37"/>
        <v>429246.32039070484</v>
      </c>
      <c r="AM63" s="116">
        <f t="shared" si="39"/>
        <v>0</v>
      </c>
      <c r="AN63" s="116">
        <f t="shared" si="41"/>
        <v>0</v>
      </c>
      <c r="AO63" s="115">
        <f t="shared" si="43"/>
        <v>0</v>
      </c>
      <c r="AP63" s="115">
        <f t="shared" si="45"/>
        <v>0</v>
      </c>
      <c r="AQ63" s="116">
        <f t="shared" si="47"/>
        <v>0</v>
      </c>
      <c r="AR63" s="110">
        <f t="shared" si="49"/>
        <v>0</v>
      </c>
      <c r="AS63" s="109">
        <f t="shared" si="9"/>
        <v>2182377.2335302467</v>
      </c>
      <c r="AT63" s="85">
        <f t="shared" si="16"/>
        <v>-93395070.437088907</v>
      </c>
      <c r="AV63" s="45">
        <f t="shared" si="17"/>
        <v>0</v>
      </c>
      <c r="AW63" s="111">
        <f t="shared" si="10"/>
        <v>7500</v>
      </c>
      <c r="AX63" s="111">
        <f t="shared" si="20"/>
        <v>7500</v>
      </c>
      <c r="AY63" s="111">
        <f t="shared" si="23"/>
        <v>7500</v>
      </c>
      <c r="AZ63" s="111">
        <f t="shared" si="26"/>
        <v>7500</v>
      </c>
      <c r="BA63" s="111">
        <f t="shared" si="29"/>
        <v>7500</v>
      </c>
      <c r="BB63" s="112">
        <f t="shared" si="11"/>
        <v>37500</v>
      </c>
    </row>
    <row r="64" spans="1:54" x14ac:dyDescent="0.25">
      <c r="A64" s="99" t="s">
        <v>74</v>
      </c>
      <c r="B64" s="142">
        <f t="shared" si="12"/>
        <v>46904</v>
      </c>
      <c r="C64" s="82">
        <v>53</v>
      </c>
      <c r="D64" s="102">
        <f t="shared" si="1"/>
        <v>80523.243451820861</v>
      </c>
      <c r="E64" s="102">
        <f t="shared" si="4"/>
        <v>58149.70916029947</v>
      </c>
      <c r="F64" s="102">
        <f t="shared" si="2"/>
        <v>22373.534291521395</v>
      </c>
      <c r="G64" s="103">
        <f t="shared" si="5"/>
        <v>80523.243451820861</v>
      </c>
      <c r="H64" s="100">
        <f t="shared" si="13"/>
        <v>13933556.664180348</v>
      </c>
      <c r="J64" s="104" t="str">
        <f t="shared" si="50"/>
        <v>year6</v>
      </c>
      <c r="K64" s="110">
        <f t="shared" si="6"/>
        <v>0</v>
      </c>
      <c r="L64" s="113">
        <f t="shared" si="14"/>
        <v>1164850.90804346</v>
      </c>
      <c r="M64" s="113">
        <f t="shared" si="18"/>
        <v>0</v>
      </c>
      <c r="N64" s="110">
        <f t="shared" si="21"/>
        <v>1168541.2769289408</v>
      </c>
      <c r="O64" s="110">
        <f t="shared" si="24"/>
        <v>0</v>
      </c>
      <c r="P64" s="113">
        <f t="shared" si="27"/>
        <v>1172201.0838848075</v>
      </c>
      <c r="Q64" s="113">
        <f t="shared" si="30"/>
        <v>0</v>
      </c>
      <c r="R64" s="110">
        <f t="shared" si="32"/>
        <v>1175830.582010837</v>
      </c>
      <c r="S64" s="110">
        <f t="shared" si="34"/>
        <v>0</v>
      </c>
      <c r="T64" s="113">
        <f t="shared" si="36"/>
        <v>1179430.022310751</v>
      </c>
      <c r="U64" s="113">
        <f t="shared" si="38"/>
        <v>0</v>
      </c>
      <c r="V64" s="110">
        <f t="shared" si="40"/>
        <v>0</v>
      </c>
      <c r="W64" s="110">
        <f t="shared" si="42"/>
        <v>0</v>
      </c>
      <c r="X64" s="113">
        <f t="shared" si="44"/>
        <v>0</v>
      </c>
      <c r="Y64" s="113">
        <f t="shared" si="46"/>
        <v>0</v>
      </c>
      <c r="Z64" s="117">
        <f t="shared" si="48"/>
        <v>0</v>
      </c>
      <c r="AA64" s="85">
        <f t="shared" si="7"/>
        <v>5860853.8731787968</v>
      </c>
      <c r="AC64" s="116">
        <f t="shared" si="8"/>
        <v>0</v>
      </c>
      <c r="AD64" s="115">
        <f t="shared" si="15"/>
        <v>445613.96099295712</v>
      </c>
      <c r="AE64" s="115">
        <f t="shared" si="19"/>
        <v>0</v>
      </c>
      <c r="AF64" s="116">
        <f t="shared" si="22"/>
        <v>441923.59210747632</v>
      </c>
      <c r="AG64" s="116">
        <f t="shared" si="25"/>
        <v>0</v>
      </c>
      <c r="AH64" s="115">
        <f t="shared" si="28"/>
        <v>438263.78515160957</v>
      </c>
      <c r="AI64" s="115">
        <f t="shared" si="31"/>
        <v>0</v>
      </c>
      <c r="AJ64" s="116">
        <f t="shared" si="33"/>
        <v>434634.28702557995</v>
      </c>
      <c r="AK64" s="116">
        <f t="shared" si="35"/>
        <v>0</v>
      </c>
      <c r="AL64" s="115">
        <f t="shared" si="37"/>
        <v>431034.84672566608</v>
      </c>
      <c r="AM64" s="115">
        <f t="shared" si="39"/>
        <v>0</v>
      </c>
      <c r="AN64" s="116">
        <f t="shared" si="41"/>
        <v>0</v>
      </c>
      <c r="AO64" s="116">
        <f t="shared" si="43"/>
        <v>0</v>
      </c>
      <c r="AP64" s="115">
        <f t="shared" si="45"/>
        <v>0</v>
      </c>
      <c r="AQ64" s="115">
        <f t="shared" si="47"/>
        <v>0</v>
      </c>
      <c r="AR64" s="110">
        <f t="shared" si="49"/>
        <v>0</v>
      </c>
      <c r="AS64" s="109">
        <f t="shared" si="9"/>
        <v>2191470.472003289</v>
      </c>
      <c r="AT64" s="85">
        <f t="shared" si="16"/>
        <v>-95586540.909092203</v>
      </c>
      <c r="AV64" s="45">
        <f t="shared" si="17"/>
        <v>0</v>
      </c>
      <c r="AW64" s="111">
        <f t="shared" si="10"/>
        <v>7500</v>
      </c>
      <c r="AX64" s="111">
        <f t="shared" si="20"/>
        <v>7500</v>
      </c>
      <c r="AY64" s="111">
        <f t="shared" si="23"/>
        <v>7500</v>
      </c>
      <c r="AZ64" s="111">
        <f t="shared" si="26"/>
        <v>7500</v>
      </c>
      <c r="BA64" s="111">
        <f t="shared" si="29"/>
        <v>7500</v>
      </c>
      <c r="BB64" s="112">
        <f t="shared" si="11"/>
        <v>37500</v>
      </c>
    </row>
    <row r="65" spans="1:54" x14ac:dyDescent="0.25">
      <c r="A65" s="99" t="s">
        <v>74</v>
      </c>
      <c r="B65" s="142">
        <f t="shared" si="12"/>
        <v>46934</v>
      </c>
      <c r="C65" s="82">
        <v>54</v>
      </c>
      <c r="D65" s="102">
        <f t="shared" si="1"/>
        <v>80523.243451820861</v>
      </c>
      <c r="E65" s="102">
        <f t="shared" si="4"/>
        <v>58056.486100751456</v>
      </c>
      <c r="F65" s="102">
        <f t="shared" si="2"/>
        <v>22466.757351069402</v>
      </c>
      <c r="G65" s="103">
        <f t="shared" si="5"/>
        <v>80523.243451820861</v>
      </c>
      <c r="H65" s="100">
        <f t="shared" si="13"/>
        <v>13911089.906829279</v>
      </c>
      <c r="J65" s="104" t="str">
        <f t="shared" si="50"/>
        <v>year6</v>
      </c>
      <c r="K65" s="110">
        <f t="shared" si="6"/>
        <v>0</v>
      </c>
      <c r="L65" s="110">
        <f t="shared" si="14"/>
        <v>1162994.1832059894</v>
      </c>
      <c r="M65" s="113">
        <f t="shared" si="18"/>
        <v>0</v>
      </c>
      <c r="N65" s="113">
        <f t="shared" si="21"/>
        <v>1166699.9286284929</v>
      </c>
      <c r="O65" s="110">
        <f t="shared" si="24"/>
        <v>0</v>
      </c>
      <c r="P65" s="110">
        <f t="shared" si="27"/>
        <v>1170374.9847800091</v>
      </c>
      <c r="Q65" s="113">
        <f t="shared" si="30"/>
        <v>0</v>
      </c>
      <c r="R65" s="113">
        <f t="shared" si="32"/>
        <v>1174019.605814897</v>
      </c>
      <c r="S65" s="110">
        <f t="shared" si="34"/>
        <v>0</v>
      </c>
      <c r="T65" s="110">
        <f t="shared" si="36"/>
        <v>1177634.0437827273</v>
      </c>
      <c r="U65" s="113">
        <f t="shared" si="38"/>
        <v>0</v>
      </c>
      <c r="V65" s="113">
        <f t="shared" si="40"/>
        <v>0</v>
      </c>
      <c r="W65" s="110">
        <f t="shared" si="42"/>
        <v>0</v>
      </c>
      <c r="X65" s="110">
        <f t="shared" si="44"/>
        <v>0</v>
      </c>
      <c r="Y65" s="113">
        <f t="shared" si="46"/>
        <v>0</v>
      </c>
      <c r="Z65" s="118">
        <f t="shared" si="48"/>
        <v>0</v>
      </c>
      <c r="AA65" s="85">
        <f t="shared" si="7"/>
        <v>5851722.7462121155</v>
      </c>
      <c r="AC65" s="116">
        <f t="shared" si="8"/>
        <v>0</v>
      </c>
      <c r="AD65" s="116">
        <f t="shared" si="15"/>
        <v>447470.68583042792</v>
      </c>
      <c r="AE65" s="115">
        <f t="shared" si="19"/>
        <v>0</v>
      </c>
      <c r="AF65" s="115">
        <f t="shared" si="22"/>
        <v>443764.94040792412</v>
      </c>
      <c r="AG65" s="116">
        <f t="shared" si="25"/>
        <v>0</v>
      </c>
      <c r="AH65" s="116">
        <f t="shared" si="28"/>
        <v>440089.88425640797</v>
      </c>
      <c r="AI65" s="115">
        <f t="shared" si="31"/>
        <v>0</v>
      </c>
      <c r="AJ65" s="115">
        <f t="shared" si="33"/>
        <v>436445.26322152</v>
      </c>
      <c r="AK65" s="116">
        <f t="shared" si="35"/>
        <v>0</v>
      </c>
      <c r="AL65" s="116">
        <f t="shared" si="37"/>
        <v>432830.82525368966</v>
      </c>
      <c r="AM65" s="115">
        <f t="shared" si="39"/>
        <v>0</v>
      </c>
      <c r="AN65" s="115">
        <f t="shared" si="41"/>
        <v>0</v>
      </c>
      <c r="AO65" s="116">
        <f t="shared" si="43"/>
        <v>0</v>
      </c>
      <c r="AP65" s="116">
        <f t="shared" si="45"/>
        <v>0</v>
      </c>
      <c r="AQ65" s="115">
        <f t="shared" si="47"/>
        <v>0</v>
      </c>
      <c r="AR65" s="113">
        <f t="shared" si="49"/>
        <v>0</v>
      </c>
      <c r="AS65" s="109">
        <f t="shared" si="9"/>
        <v>2200601.5989699699</v>
      </c>
      <c r="AT65" s="85">
        <f t="shared" si="16"/>
        <v>-97787142.508062169</v>
      </c>
      <c r="AV65" s="45">
        <f t="shared" si="17"/>
        <v>0</v>
      </c>
      <c r="AW65" s="111">
        <f t="shared" si="10"/>
        <v>7500</v>
      </c>
      <c r="AX65" s="111">
        <f t="shared" si="20"/>
        <v>7500</v>
      </c>
      <c r="AY65" s="111">
        <f t="shared" si="23"/>
        <v>7500</v>
      </c>
      <c r="AZ65" s="111">
        <f t="shared" si="26"/>
        <v>7500</v>
      </c>
      <c r="BA65" s="111">
        <f t="shared" si="29"/>
        <v>7500</v>
      </c>
      <c r="BB65" s="112">
        <f t="shared" si="11"/>
        <v>37500</v>
      </c>
    </row>
    <row r="66" spans="1:54" x14ac:dyDescent="0.25">
      <c r="A66" s="99" t="s">
        <v>74</v>
      </c>
      <c r="B66" s="142">
        <f t="shared" si="12"/>
        <v>46965</v>
      </c>
      <c r="C66" s="82">
        <v>55</v>
      </c>
      <c r="D66" s="102">
        <f t="shared" si="1"/>
        <v>80523.243451820861</v>
      </c>
      <c r="E66" s="102">
        <f t="shared" si="4"/>
        <v>57962.874611788669</v>
      </c>
      <c r="F66" s="102">
        <f t="shared" si="2"/>
        <v>22560.368840032184</v>
      </c>
      <c r="G66" s="103">
        <f t="shared" si="5"/>
        <v>80523.243451820861</v>
      </c>
      <c r="H66" s="100">
        <f t="shared" si="13"/>
        <v>13888529.537989248</v>
      </c>
      <c r="J66" s="104" t="str">
        <f t="shared" si="50"/>
        <v>year6</v>
      </c>
      <c r="K66" s="113">
        <f t="shared" si="6"/>
        <v>0</v>
      </c>
      <c r="L66" s="110">
        <f t="shared" si="14"/>
        <v>1161129.7220150291</v>
      </c>
      <c r="M66" s="110">
        <f t="shared" si="18"/>
        <v>0</v>
      </c>
      <c r="N66" s="113">
        <f t="shared" si="21"/>
        <v>1164850.90804346</v>
      </c>
      <c r="O66" s="113">
        <f t="shared" si="24"/>
        <v>0</v>
      </c>
      <c r="P66" s="110">
        <f t="shared" si="27"/>
        <v>1168541.2769289408</v>
      </c>
      <c r="Q66" s="110">
        <f t="shared" si="30"/>
        <v>0</v>
      </c>
      <c r="R66" s="113">
        <f t="shared" si="32"/>
        <v>1172201.0838848075</v>
      </c>
      <c r="S66" s="113">
        <f t="shared" si="34"/>
        <v>0</v>
      </c>
      <c r="T66" s="110">
        <f t="shared" si="36"/>
        <v>1175830.582010837</v>
      </c>
      <c r="U66" s="110">
        <f t="shared" si="38"/>
        <v>0</v>
      </c>
      <c r="V66" s="113">
        <f t="shared" si="40"/>
        <v>0</v>
      </c>
      <c r="W66" s="113">
        <f t="shared" si="42"/>
        <v>0</v>
      </c>
      <c r="X66" s="110">
        <f t="shared" si="44"/>
        <v>0</v>
      </c>
      <c r="Y66" s="110">
        <f t="shared" si="46"/>
        <v>0</v>
      </c>
      <c r="Z66" s="118">
        <f t="shared" si="48"/>
        <v>0</v>
      </c>
      <c r="AA66" s="85">
        <f t="shared" si="7"/>
        <v>5842553.5728830742</v>
      </c>
      <c r="AC66" s="115">
        <f t="shared" si="8"/>
        <v>0</v>
      </c>
      <c r="AD66" s="116">
        <f t="shared" si="15"/>
        <v>449335.14702138805</v>
      </c>
      <c r="AE66" s="116">
        <f t="shared" si="19"/>
        <v>0</v>
      </c>
      <c r="AF66" s="115">
        <f t="shared" si="22"/>
        <v>445613.96099295712</v>
      </c>
      <c r="AG66" s="115">
        <f t="shared" si="25"/>
        <v>0</v>
      </c>
      <c r="AH66" s="116">
        <f t="shared" si="28"/>
        <v>441923.59210747632</v>
      </c>
      <c r="AI66" s="116">
        <f t="shared" si="31"/>
        <v>0</v>
      </c>
      <c r="AJ66" s="115">
        <f t="shared" si="33"/>
        <v>438263.78515160957</v>
      </c>
      <c r="AK66" s="115">
        <f t="shared" si="35"/>
        <v>0</v>
      </c>
      <c r="AL66" s="116">
        <f t="shared" si="37"/>
        <v>434634.28702557995</v>
      </c>
      <c r="AM66" s="116">
        <f t="shared" si="39"/>
        <v>0</v>
      </c>
      <c r="AN66" s="115">
        <f t="shared" si="41"/>
        <v>0</v>
      </c>
      <c r="AO66" s="115">
        <f t="shared" si="43"/>
        <v>0</v>
      </c>
      <c r="AP66" s="116">
        <f t="shared" si="45"/>
        <v>0</v>
      </c>
      <c r="AQ66" s="116">
        <f t="shared" si="47"/>
        <v>0</v>
      </c>
      <c r="AR66" s="113">
        <f t="shared" si="49"/>
        <v>0</v>
      </c>
      <c r="AS66" s="109">
        <f t="shared" si="9"/>
        <v>2209770.7722990112</v>
      </c>
      <c r="AT66" s="85">
        <f t="shared" si="16"/>
        <v>-99996913.280361176</v>
      </c>
      <c r="AV66" s="45">
        <f t="shared" si="17"/>
        <v>0</v>
      </c>
      <c r="AW66" s="111">
        <f t="shared" si="10"/>
        <v>7500</v>
      </c>
      <c r="AX66" s="111">
        <f t="shared" si="20"/>
        <v>7500</v>
      </c>
      <c r="AY66" s="111">
        <f t="shared" si="23"/>
        <v>7500</v>
      </c>
      <c r="AZ66" s="111">
        <f t="shared" si="26"/>
        <v>7500</v>
      </c>
      <c r="BA66" s="111">
        <f t="shared" si="29"/>
        <v>7500</v>
      </c>
      <c r="BB66" s="112">
        <f t="shared" si="11"/>
        <v>37500</v>
      </c>
    </row>
    <row r="67" spans="1:54" x14ac:dyDescent="0.25">
      <c r="A67" s="99" t="s">
        <v>74</v>
      </c>
      <c r="B67" s="142">
        <f t="shared" si="12"/>
        <v>46996</v>
      </c>
      <c r="C67" s="82">
        <v>56</v>
      </c>
      <c r="D67" s="102">
        <f t="shared" si="1"/>
        <v>80523.243451820861</v>
      </c>
      <c r="E67" s="102">
        <f t="shared" si="4"/>
        <v>57868.873074955205</v>
      </c>
      <c r="F67" s="102">
        <f t="shared" si="2"/>
        <v>22654.370376865656</v>
      </c>
      <c r="G67" s="103">
        <f t="shared" si="5"/>
        <v>80523.243451820861</v>
      </c>
      <c r="H67" s="100">
        <f t="shared" si="13"/>
        <v>13865875.167612381</v>
      </c>
      <c r="J67" s="104" t="str">
        <f t="shared" si="50"/>
        <v>year6</v>
      </c>
      <c r="K67" s="113">
        <f t="shared" si="6"/>
        <v>0</v>
      </c>
      <c r="L67" s="113">
        <f t="shared" si="14"/>
        <v>1159257.4922357735</v>
      </c>
      <c r="M67" s="110">
        <f t="shared" si="18"/>
        <v>0</v>
      </c>
      <c r="N67" s="110">
        <f t="shared" si="21"/>
        <v>1162994.1832059894</v>
      </c>
      <c r="O67" s="113">
        <f t="shared" si="24"/>
        <v>0</v>
      </c>
      <c r="P67" s="113">
        <f t="shared" si="27"/>
        <v>1166699.9286284929</v>
      </c>
      <c r="Q67" s="110">
        <f t="shared" si="30"/>
        <v>0</v>
      </c>
      <c r="R67" s="110">
        <f t="shared" si="32"/>
        <v>1170374.9847800091</v>
      </c>
      <c r="S67" s="113">
        <f t="shared" si="34"/>
        <v>0</v>
      </c>
      <c r="T67" s="113">
        <f t="shared" si="36"/>
        <v>1174019.605814897</v>
      </c>
      <c r="U67" s="110">
        <f t="shared" si="38"/>
        <v>0</v>
      </c>
      <c r="V67" s="110">
        <f t="shared" si="40"/>
        <v>0</v>
      </c>
      <c r="W67" s="113">
        <f t="shared" si="42"/>
        <v>0</v>
      </c>
      <c r="X67" s="113">
        <f t="shared" si="44"/>
        <v>0</v>
      </c>
      <c r="Y67" s="110">
        <f t="shared" si="46"/>
        <v>0</v>
      </c>
      <c r="Z67" s="117">
        <f t="shared" si="48"/>
        <v>0</v>
      </c>
      <c r="AA67" s="85">
        <f t="shared" si="7"/>
        <v>5833346.1946651619</v>
      </c>
      <c r="AC67" s="115">
        <f t="shared" si="8"/>
        <v>0</v>
      </c>
      <c r="AD67" s="115">
        <f t="shared" si="15"/>
        <v>451207.37680064369</v>
      </c>
      <c r="AE67" s="116">
        <f t="shared" si="19"/>
        <v>0</v>
      </c>
      <c r="AF67" s="116">
        <f t="shared" si="22"/>
        <v>447470.68583042792</v>
      </c>
      <c r="AG67" s="115">
        <f t="shared" si="25"/>
        <v>0</v>
      </c>
      <c r="AH67" s="115">
        <f t="shared" si="28"/>
        <v>443764.94040792412</v>
      </c>
      <c r="AI67" s="116">
        <f t="shared" si="31"/>
        <v>0</v>
      </c>
      <c r="AJ67" s="116">
        <f t="shared" si="33"/>
        <v>440089.88425640797</v>
      </c>
      <c r="AK67" s="115">
        <f t="shared" si="35"/>
        <v>0</v>
      </c>
      <c r="AL67" s="115">
        <f t="shared" si="37"/>
        <v>436445.26322152</v>
      </c>
      <c r="AM67" s="116">
        <f t="shared" si="39"/>
        <v>0</v>
      </c>
      <c r="AN67" s="116">
        <f t="shared" si="41"/>
        <v>0</v>
      </c>
      <c r="AO67" s="115">
        <f t="shared" si="43"/>
        <v>0</v>
      </c>
      <c r="AP67" s="115">
        <f t="shared" si="45"/>
        <v>0</v>
      </c>
      <c r="AQ67" s="116">
        <f t="shared" si="47"/>
        <v>0</v>
      </c>
      <c r="AR67" s="110">
        <f t="shared" si="49"/>
        <v>0</v>
      </c>
      <c r="AS67" s="109">
        <f t="shared" si="9"/>
        <v>2218978.1505169235</v>
      </c>
      <c r="AT67" s="85">
        <f t="shared" si="16"/>
        <v>-102215891.4308781</v>
      </c>
      <c r="AV67" s="45">
        <f t="shared" si="17"/>
        <v>0</v>
      </c>
      <c r="AW67" s="111">
        <f t="shared" si="10"/>
        <v>7500</v>
      </c>
      <c r="AX67" s="111">
        <f t="shared" si="20"/>
        <v>7500</v>
      </c>
      <c r="AY67" s="111">
        <f t="shared" si="23"/>
        <v>7500</v>
      </c>
      <c r="AZ67" s="111">
        <f t="shared" si="26"/>
        <v>7500</v>
      </c>
      <c r="BA67" s="111">
        <f t="shared" si="29"/>
        <v>7500</v>
      </c>
      <c r="BB67" s="112">
        <f t="shared" si="11"/>
        <v>37500</v>
      </c>
    </row>
    <row r="68" spans="1:54" x14ac:dyDescent="0.25">
      <c r="A68" s="99" t="s">
        <v>74</v>
      </c>
      <c r="B68" s="142">
        <f t="shared" si="12"/>
        <v>47026</v>
      </c>
      <c r="C68" s="82">
        <v>57</v>
      </c>
      <c r="D68" s="102">
        <f t="shared" si="1"/>
        <v>80523.243451820861</v>
      </c>
      <c r="E68" s="102">
        <f t="shared" si="4"/>
        <v>57774.479865051595</v>
      </c>
      <c r="F68" s="102">
        <f t="shared" si="2"/>
        <v>22748.763586769259</v>
      </c>
      <c r="G68" s="103">
        <f t="shared" si="5"/>
        <v>80523.243451820861</v>
      </c>
      <c r="H68" s="100">
        <f t="shared" si="13"/>
        <v>13843126.404025612</v>
      </c>
      <c r="J68" s="104" t="str">
        <f t="shared" si="50"/>
        <v>year6</v>
      </c>
      <c r="K68" s="110">
        <f t="shared" si="6"/>
        <v>0</v>
      </c>
      <c r="L68" s="113">
        <f t="shared" si="14"/>
        <v>1157377.461499104</v>
      </c>
      <c r="M68" s="113">
        <f t="shared" si="18"/>
        <v>0</v>
      </c>
      <c r="N68" s="110">
        <f t="shared" si="21"/>
        <v>1161129.7220150291</v>
      </c>
      <c r="O68" s="110">
        <f t="shared" si="24"/>
        <v>0</v>
      </c>
      <c r="P68" s="113">
        <f t="shared" si="27"/>
        <v>1164850.90804346</v>
      </c>
      <c r="Q68" s="113">
        <f t="shared" si="30"/>
        <v>0</v>
      </c>
      <c r="R68" s="110">
        <f t="shared" si="32"/>
        <v>1168541.2769289408</v>
      </c>
      <c r="S68" s="110">
        <f t="shared" si="34"/>
        <v>0</v>
      </c>
      <c r="T68" s="113">
        <f t="shared" si="36"/>
        <v>1172201.0838848075</v>
      </c>
      <c r="U68" s="113">
        <f t="shared" si="38"/>
        <v>0</v>
      </c>
      <c r="V68" s="110">
        <f t="shared" si="40"/>
        <v>0</v>
      </c>
      <c r="W68" s="110">
        <f t="shared" si="42"/>
        <v>0</v>
      </c>
      <c r="X68" s="113">
        <f t="shared" si="44"/>
        <v>0</v>
      </c>
      <c r="Y68" s="113">
        <f t="shared" si="46"/>
        <v>0</v>
      </c>
      <c r="Z68" s="117">
        <f t="shared" si="48"/>
        <v>0</v>
      </c>
      <c r="AA68" s="85">
        <f t="shared" si="7"/>
        <v>5824100.4523713412</v>
      </c>
      <c r="AC68" s="116">
        <f t="shared" si="8"/>
        <v>0</v>
      </c>
      <c r="AD68" s="115">
        <f t="shared" si="15"/>
        <v>453087.40753731312</v>
      </c>
      <c r="AE68" s="115">
        <f t="shared" si="19"/>
        <v>0</v>
      </c>
      <c r="AF68" s="116">
        <f t="shared" si="22"/>
        <v>449335.14702138805</v>
      </c>
      <c r="AG68" s="116">
        <f t="shared" si="25"/>
        <v>0</v>
      </c>
      <c r="AH68" s="115">
        <f t="shared" si="28"/>
        <v>445613.96099295712</v>
      </c>
      <c r="AI68" s="115">
        <f t="shared" si="31"/>
        <v>0</v>
      </c>
      <c r="AJ68" s="116">
        <f t="shared" si="33"/>
        <v>441923.59210747632</v>
      </c>
      <c r="AK68" s="116">
        <f t="shared" si="35"/>
        <v>0</v>
      </c>
      <c r="AL68" s="115">
        <f t="shared" si="37"/>
        <v>438263.78515160957</v>
      </c>
      <c r="AM68" s="115">
        <f t="shared" si="39"/>
        <v>0</v>
      </c>
      <c r="AN68" s="116">
        <f t="shared" si="41"/>
        <v>0</v>
      </c>
      <c r="AO68" s="116">
        <f t="shared" si="43"/>
        <v>0</v>
      </c>
      <c r="AP68" s="115">
        <f t="shared" si="45"/>
        <v>0</v>
      </c>
      <c r="AQ68" s="115">
        <f t="shared" si="47"/>
        <v>0</v>
      </c>
      <c r="AR68" s="110">
        <f t="shared" si="49"/>
        <v>0</v>
      </c>
      <c r="AS68" s="109">
        <f t="shared" si="9"/>
        <v>2228223.8928107442</v>
      </c>
      <c r="AT68" s="85">
        <f t="shared" si="16"/>
        <v>-104444115.32368885</v>
      </c>
      <c r="AV68" s="45">
        <f t="shared" si="17"/>
        <v>0</v>
      </c>
      <c r="AW68" s="111">
        <f t="shared" si="10"/>
        <v>7500</v>
      </c>
      <c r="AX68" s="111">
        <f t="shared" si="20"/>
        <v>7500</v>
      </c>
      <c r="AY68" s="111">
        <f t="shared" si="23"/>
        <v>7500</v>
      </c>
      <c r="AZ68" s="111">
        <f t="shared" si="26"/>
        <v>7500</v>
      </c>
      <c r="BA68" s="111">
        <f t="shared" si="29"/>
        <v>7500</v>
      </c>
      <c r="BB68" s="112">
        <f t="shared" si="11"/>
        <v>37500</v>
      </c>
    </row>
    <row r="69" spans="1:54" x14ac:dyDescent="0.25">
      <c r="A69" s="99" t="s">
        <v>74</v>
      </c>
      <c r="B69" s="142">
        <f t="shared" si="12"/>
        <v>47057</v>
      </c>
      <c r="C69" s="82">
        <v>58</v>
      </c>
      <c r="D69" s="102">
        <f t="shared" si="1"/>
        <v>80523.243451820861</v>
      </c>
      <c r="E69" s="102">
        <f t="shared" si="4"/>
        <v>57679.693350106718</v>
      </c>
      <c r="F69" s="102">
        <f t="shared" si="2"/>
        <v>22843.550101714136</v>
      </c>
      <c r="G69" s="103">
        <f t="shared" si="5"/>
        <v>80523.243451820861</v>
      </c>
      <c r="H69" s="100">
        <f t="shared" si="13"/>
        <v>13820282.853923898</v>
      </c>
      <c r="J69" s="104" t="str">
        <f t="shared" si="50"/>
        <v>year6</v>
      </c>
      <c r="K69" s="110">
        <f t="shared" si="6"/>
        <v>0</v>
      </c>
      <c r="L69" s="110">
        <f t="shared" si="14"/>
        <v>1155489.5973010319</v>
      </c>
      <c r="M69" s="113">
        <f t="shared" si="18"/>
        <v>0</v>
      </c>
      <c r="N69" s="113">
        <f t="shared" si="21"/>
        <v>1159257.4922357735</v>
      </c>
      <c r="O69" s="110">
        <f t="shared" si="24"/>
        <v>0</v>
      </c>
      <c r="P69" s="110">
        <f t="shared" si="27"/>
        <v>1162994.1832059894</v>
      </c>
      <c r="Q69" s="113">
        <f t="shared" si="30"/>
        <v>0</v>
      </c>
      <c r="R69" s="113">
        <f t="shared" si="32"/>
        <v>1166699.9286284929</v>
      </c>
      <c r="S69" s="110">
        <f t="shared" si="34"/>
        <v>0</v>
      </c>
      <c r="T69" s="110">
        <f t="shared" si="36"/>
        <v>1170374.9847800091</v>
      </c>
      <c r="U69" s="113">
        <f t="shared" si="38"/>
        <v>0</v>
      </c>
      <c r="V69" s="113">
        <f t="shared" si="40"/>
        <v>0</v>
      </c>
      <c r="W69" s="110">
        <f t="shared" si="42"/>
        <v>0</v>
      </c>
      <c r="X69" s="110">
        <f t="shared" si="44"/>
        <v>0</v>
      </c>
      <c r="Y69" s="113">
        <f t="shared" si="46"/>
        <v>0</v>
      </c>
      <c r="Z69" s="118">
        <f t="shared" si="48"/>
        <v>0</v>
      </c>
      <c r="AA69" s="85">
        <f t="shared" si="7"/>
        <v>5814816.1861512968</v>
      </c>
      <c r="AC69" s="116">
        <f t="shared" si="8"/>
        <v>0</v>
      </c>
      <c r="AD69" s="116">
        <f t="shared" si="15"/>
        <v>454975.27173538518</v>
      </c>
      <c r="AE69" s="115">
        <f t="shared" si="19"/>
        <v>0</v>
      </c>
      <c r="AF69" s="115">
        <f t="shared" si="22"/>
        <v>451207.37680064369</v>
      </c>
      <c r="AG69" s="116">
        <f t="shared" si="25"/>
        <v>0</v>
      </c>
      <c r="AH69" s="116">
        <f t="shared" si="28"/>
        <v>447470.68583042792</v>
      </c>
      <c r="AI69" s="115">
        <f t="shared" si="31"/>
        <v>0</v>
      </c>
      <c r="AJ69" s="115">
        <f t="shared" si="33"/>
        <v>443764.94040792412</v>
      </c>
      <c r="AK69" s="116">
        <f t="shared" si="35"/>
        <v>0</v>
      </c>
      <c r="AL69" s="116">
        <f t="shared" si="37"/>
        <v>440089.88425640797</v>
      </c>
      <c r="AM69" s="115">
        <f t="shared" si="39"/>
        <v>0</v>
      </c>
      <c r="AN69" s="115">
        <f t="shared" si="41"/>
        <v>0</v>
      </c>
      <c r="AO69" s="116">
        <f t="shared" si="43"/>
        <v>0</v>
      </c>
      <c r="AP69" s="116">
        <f t="shared" si="45"/>
        <v>0</v>
      </c>
      <c r="AQ69" s="115">
        <f t="shared" si="47"/>
        <v>0</v>
      </c>
      <c r="AR69" s="113">
        <f t="shared" si="49"/>
        <v>0</v>
      </c>
      <c r="AS69" s="109">
        <f t="shared" si="9"/>
        <v>2237508.1590307886</v>
      </c>
      <c r="AT69" s="85">
        <f t="shared" si="16"/>
        <v>-106681623.48271964</v>
      </c>
      <c r="AV69" s="45">
        <f t="shared" si="17"/>
        <v>0</v>
      </c>
      <c r="AW69" s="111">
        <f t="shared" si="10"/>
        <v>7500</v>
      </c>
      <c r="AX69" s="111">
        <f t="shared" si="20"/>
        <v>7500</v>
      </c>
      <c r="AY69" s="111">
        <f t="shared" si="23"/>
        <v>7500</v>
      </c>
      <c r="AZ69" s="111">
        <f t="shared" si="26"/>
        <v>7500</v>
      </c>
      <c r="BA69" s="111">
        <f t="shared" si="29"/>
        <v>7500</v>
      </c>
      <c r="BB69" s="112">
        <f t="shared" si="11"/>
        <v>37500</v>
      </c>
    </row>
    <row r="70" spans="1:54" x14ac:dyDescent="0.25">
      <c r="A70" s="99" t="s">
        <v>74</v>
      </c>
      <c r="B70" s="142">
        <f t="shared" si="12"/>
        <v>47087</v>
      </c>
      <c r="C70" s="82">
        <v>59</v>
      </c>
      <c r="D70" s="102">
        <f t="shared" si="1"/>
        <v>80523.243451820861</v>
      </c>
      <c r="E70" s="102">
        <f t="shared" si="4"/>
        <v>57584.511891349583</v>
      </c>
      <c r="F70" s="102">
        <f t="shared" si="2"/>
        <v>22938.731560471275</v>
      </c>
      <c r="G70" s="103">
        <f t="shared" si="5"/>
        <v>80523.243451820861</v>
      </c>
      <c r="H70" s="100">
        <f t="shared" si="13"/>
        <v>13797344.122363428</v>
      </c>
      <c r="J70" s="104" t="str">
        <f t="shared" si="50"/>
        <v>year6</v>
      </c>
      <c r="K70" s="113">
        <f t="shared" si="6"/>
        <v>0</v>
      </c>
      <c r="L70" s="110">
        <f t="shared" si="14"/>
        <v>1153593.8670021344</v>
      </c>
      <c r="M70" s="110">
        <f t="shared" si="18"/>
        <v>0</v>
      </c>
      <c r="N70" s="113">
        <f t="shared" si="21"/>
        <v>1157377.461499104</v>
      </c>
      <c r="O70" s="113">
        <f t="shared" si="24"/>
        <v>0</v>
      </c>
      <c r="P70" s="110">
        <f t="shared" si="27"/>
        <v>1161129.7220150291</v>
      </c>
      <c r="Q70" s="110">
        <f t="shared" si="30"/>
        <v>0</v>
      </c>
      <c r="R70" s="113">
        <f t="shared" si="32"/>
        <v>1164850.90804346</v>
      </c>
      <c r="S70" s="113">
        <f t="shared" si="34"/>
        <v>0</v>
      </c>
      <c r="T70" s="110">
        <f t="shared" si="36"/>
        <v>1168541.2769289408</v>
      </c>
      <c r="U70" s="110">
        <f t="shared" si="38"/>
        <v>0</v>
      </c>
      <c r="V70" s="113">
        <f t="shared" si="40"/>
        <v>0</v>
      </c>
      <c r="W70" s="113">
        <f t="shared" si="42"/>
        <v>0</v>
      </c>
      <c r="X70" s="110">
        <f t="shared" si="44"/>
        <v>0</v>
      </c>
      <c r="Y70" s="110">
        <f t="shared" si="46"/>
        <v>0</v>
      </c>
      <c r="Z70" s="118">
        <f t="shared" si="48"/>
        <v>0</v>
      </c>
      <c r="AA70" s="85">
        <f t="shared" si="7"/>
        <v>5805493.2354886681</v>
      </c>
      <c r="AC70" s="115">
        <f t="shared" si="8"/>
        <v>0</v>
      </c>
      <c r="AD70" s="116">
        <f t="shared" si="15"/>
        <v>456871.00203428272</v>
      </c>
      <c r="AE70" s="116">
        <f t="shared" si="19"/>
        <v>0</v>
      </c>
      <c r="AF70" s="115">
        <f t="shared" si="22"/>
        <v>453087.40753731312</v>
      </c>
      <c r="AG70" s="115">
        <f t="shared" si="25"/>
        <v>0</v>
      </c>
      <c r="AH70" s="116">
        <f t="shared" si="28"/>
        <v>449335.14702138805</v>
      </c>
      <c r="AI70" s="116">
        <f t="shared" si="31"/>
        <v>0</v>
      </c>
      <c r="AJ70" s="115">
        <f t="shared" si="33"/>
        <v>445613.96099295712</v>
      </c>
      <c r="AK70" s="115">
        <f t="shared" si="35"/>
        <v>0</v>
      </c>
      <c r="AL70" s="116">
        <f t="shared" si="37"/>
        <v>441923.59210747632</v>
      </c>
      <c r="AM70" s="116">
        <f t="shared" si="39"/>
        <v>0</v>
      </c>
      <c r="AN70" s="115">
        <f t="shared" si="41"/>
        <v>0</v>
      </c>
      <c r="AO70" s="115">
        <f t="shared" si="43"/>
        <v>0</v>
      </c>
      <c r="AP70" s="116">
        <f t="shared" si="45"/>
        <v>0</v>
      </c>
      <c r="AQ70" s="116">
        <f t="shared" si="47"/>
        <v>0</v>
      </c>
      <c r="AR70" s="113">
        <f t="shared" si="49"/>
        <v>0</v>
      </c>
      <c r="AS70" s="109">
        <f t="shared" si="9"/>
        <v>2246831.1096934173</v>
      </c>
      <c r="AT70" s="85">
        <f t="shared" si="16"/>
        <v>-108928454.59241307</v>
      </c>
      <c r="AV70" s="45">
        <f t="shared" si="17"/>
        <v>0</v>
      </c>
      <c r="AW70" s="111">
        <f t="shared" si="10"/>
        <v>7500</v>
      </c>
      <c r="AX70" s="111">
        <f t="shared" si="20"/>
        <v>7500</v>
      </c>
      <c r="AY70" s="111">
        <f t="shared" si="23"/>
        <v>7500</v>
      </c>
      <c r="AZ70" s="111">
        <f t="shared" si="26"/>
        <v>7500</v>
      </c>
      <c r="BA70" s="111">
        <f t="shared" si="29"/>
        <v>7500</v>
      </c>
      <c r="BB70" s="112">
        <f t="shared" si="11"/>
        <v>37500</v>
      </c>
    </row>
    <row r="71" spans="1:54" s="50" customFormat="1" x14ac:dyDescent="0.25">
      <c r="A71" s="119" t="s">
        <v>74</v>
      </c>
      <c r="B71" s="142">
        <f t="shared" si="12"/>
        <v>47118</v>
      </c>
      <c r="C71" s="71">
        <v>60</v>
      </c>
      <c r="D71" s="121">
        <f t="shared" si="1"/>
        <v>80523.243451820861</v>
      </c>
      <c r="E71" s="121">
        <f t="shared" si="4"/>
        <v>57488.933843180945</v>
      </c>
      <c r="F71" s="121">
        <f t="shared" si="2"/>
        <v>23034.309608639909</v>
      </c>
      <c r="G71" s="122">
        <f t="shared" si="5"/>
        <v>80523.243451820861</v>
      </c>
      <c r="H71" s="120">
        <f t="shared" si="13"/>
        <v>13774309.812754788</v>
      </c>
      <c r="J71" s="123" t="str">
        <f t="shared" si="50"/>
        <v>year6</v>
      </c>
      <c r="K71" s="124">
        <f t="shared" si="6"/>
        <v>0</v>
      </c>
      <c r="L71" s="124">
        <f t="shared" si="14"/>
        <v>1151690.2378269916</v>
      </c>
      <c r="M71" s="125">
        <f t="shared" si="18"/>
        <v>0</v>
      </c>
      <c r="N71" s="125">
        <f t="shared" si="21"/>
        <v>1155489.5973010319</v>
      </c>
      <c r="O71" s="124">
        <f t="shared" si="24"/>
        <v>0</v>
      </c>
      <c r="P71" s="124">
        <f t="shared" si="27"/>
        <v>1159257.4922357735</v>
      </c>
      <c r="Q71" s="125">
        <f t="shared" si="30"/>
        <v>0</v>
      </c>
      <c r="R71" s="125">
        <f t="shared" si="32"/>
        <v>1162994.1832059894</v>
      </c>
      <c r="S71" s="124">
        <f t="shared" si="34"/>
        <v>0</v>
      </c>
      <c r="T71" s="124">
        <f t="shared" si="36"/>
        <v>1166699.9286284929</v>
      </c>
      <c r="U71" s="125">
        <f t="shared" si="38"/>
        <v>0</v>
      </c>
      <c r="V71" s="125">
        <f t="shared" si="40"/>
        <v>0</v>
      </c>
      <c r="W71" s="124">
        <f t="shared" si="42"/>
        <v>0</v>
      </c>
      <c r="X71" s="124">
        <f t="shared" si="44"/>
        <v>0</v>
      </c>
      <c r="Y71" s="125">
        <f t="shared" si="46"/>
        <v>0</v>
      </c>
      <c r="Z71" s="126">
        <f t="shared" si="48"/>
        <v>0</v>
      </c>
      <c r="AA71" s="127">
        <f t="shared" si="7"/>
        <v>5796131.4391982788</v>
      </c>
      <c r="AC71" s="128">
        <f t="shared" si="8"/>
        <v>0</v>
      </c>
      <c r="AD71" s="128">
        <f t="shared" si="15"/>
        <v>458774.63120942551</v>
      </c>
      <c r="AE71" s="129">
        <f t="shared" si="19"/>
        <v>0</v>
      </c>
      <c r="AF71" s="129">
        <f t="shared" si="22"/>
        <v>454975.27173538518</v>
      </c>
      <c r="AG71" s="128">
        <f t="shared" si="25"/>
        <v>0</v>
      </c>
      <c r="AH71" s="128">
        <f t="shared" si="28"/>
        <v>451207.37680064369</v>
      </c>
      <c r="AI71" s="129">
        <f t="shared" si="31"/>
        <v>0</v>
      </c>
      <c r="AJ71" s="129">
        <f t="shared" si="33"/>
        <v>447470.68583042792</v>
      </c>
      <c r="AK71" s="128">
        <f t="shared" si="35"/>
        <v>0</v>
      </c>
      <c r="AL71" s="128">
        <f t="shared" si="37"/>
        <v>443764.94040792412</v>
      </c>
      <c r="AM71" s="129">
        <f t="shared" si="39"/>
        <v>0</v>
      </c>
      <c r="AN71" s="129">
        <f t="shared" si="41"/>
        <v>0</v>
      </c>
      <c r="AO71" s="128">
        <f t="shared" si="43"/>
        <v>0</v>
      </c>
      <c r="AP71" s="128">
        <f t="shared" si="45"/>
        <v>0</v>
      </c>
      <c r="AQ71" s="129">
        <f t="shared" si="47"/>
        <v>0</v>
      </c>
      <c r="AR71" s="125">
        <f t="shared" si="49"/>
        <v>0</v>
      </c>
      <c r="AS71" s="130">
        <f t="shared" si="9"/>
        <v>2256192.9059838066</v>
      </c>
      <c r="AT71" s="127">
        <f t="shared" si="16"/>
        <v>-111184647.49839687</v>
      </c>
      <c r="AV71" s="98">
        <f t="shared" si="17"/>
        <v>0</v>
      </c>
      <c r="AW71" s="131">
        <f t="shared" si="10"/>
        <v>7500</v>
      </c>
      <c r="AX71" s="131">
        <f t="shared" si="20"/>
        <v>7500</v>
      </c>
      <c r="AY71" s="131">
        <f t="shared" si="23"/>
        <v>7500</v>
      </c>
      <c r="AZ71" s="131">
        <f t="shared" si="26"/>
        <v>7500</v>
      </c>
      <c r="BA71" s="131">
        <f t="shared" si="29"/>
        <v>7500</v>
      </c>
      <c r="BB71" s="112">
        <f t="shared" si="11"/>
        <v>37500</v>
      </c>
    </row>
    <row r="72" spans="1:54" x14ac:dyDescent="0.25">
      <c r="A72" s="99" t="s">
        <v>74</v>
      </c>
      <c r="B72" s="142">
        <f t="shared" si="12"/>
        <v>47149</v>
      </c>
      <c r="C72" s="82">
        <v>61</v>
      </c>
      <c r="D72" s="102">
        <f t="shared" si="1"/>
        <v>80523.243451820861</v>
      </c>
      <c r="E72" s="102">
        <f t="shared" si="4"/>
        <v>57392.957553144952</v>
      </c>
      <c r="F72" s="102">
        <f t="shared" si="2"/>
        <v>23130.285898675906</v>
      </c>
      <c r="G72" s="103">
        <f t="shared" si="5"/>
        <v>80523.243451820861</v>
      </c>
      <c r="H72" s="100">
        <f t="shared" si="13"/>
        <v>13751179.526856111</v>
      </c>
      <c r="J72" s="104" t="str">
        <f t="shared" si="50"/>
        <v>year6</v>
      </c>
      <c r="K72" s="110">
        <f t="shared" si="6"/>
        <v>0</v>
      </c>
      <c r="L72" s="113">
        <f t="shared" si="14"/>
        <v>1149778.6768636189</v>
      </c>
      <c r="M72" s="113">
        <f t="shared" si="18"/>
        <v>0</v>
      </c>
      <c r="N72" s="110">
        <f t="shared" si="21"/>
        <v>1153593.8670021344</v>
      </c>
      <c r="O72" s="110">
        <f t="shared" si="24"/>
        <v>0</v>
      </c>
      <c r="P72" s="113">
        <f t="shared" si="27"/>
        <v>1157377.461499104</v>
      </c>
      <c r="Q72" s="113">
        <f t="shared" si="30"/>
        <v>0</v>
      </c>
      <c r="R72" s="110">
        <f t="shared" si="32"/>
        <v>1161129.7220150291</v>
      </c>
      <c r="S72" s="110">
        <f t="shared" si="34"/>
        <v>0</v>
      </c>
      <c r="T72" s="113">
        <f t="shared" si="36"/>
        <v>1164850.90804346</v>
      </c>
      <c r="U72" s="113">
        <f t="shared" si="38"/>
        <v>0</v>
      </c>
      <c r="V72" s="110">
        <f t="shared" si="40"/>
        <v>0</v>
      </c>
      <c r="W72" s="110">
        <f t="shared" si="42"/>
        <v>0</v>
      </c>
      <c r="X72" s="113">
        <f t="shared" si="44"/>
        <v>0</v>
      </c>
      <c r="Y72" s="113">
        <f t="shared" si="46"/>
        <v>0</v>
      </c>
      <c r="Z72" s="117">
        <f t="shared" si="48"/>
        <v>0</v>
      </c>
      <c r="AA72" s="85">
        <f t="shared" si="7"/>
        <v>5786730.6354233464</v>
      </c>
      <c r="AC72" s="116">
        <f t="shared" si="8"/>
        <v>0</v>
      </c>
      <c r="AD72" s="115">
        <f t="shared" si="15"/>
        <v>460686.19217279821</v>
      </c>
      <c r="AE72" s="115">
        <f t="shared" si="19"/>
        <v>0</v>
      </c>
      <c r="AF72" s="116">
        <f t="shared" si="22"/>
        <v>456871.00203428272</v>
      </c>
      <c r="AG72" s="116">
        <f t="shared" si="25"/>
        <v>0</v>
      </c>
      <c r="AH72" s="115">
        <f t="shared" si="28"/>
        <v>453087.40753731312</v>
      </c>
      <c r="AI72" s="115">
        <f t="shared" si="31"/>
        <v>0</v>
      </c>
      <c r="AJ72" s="116">
        <f t="shared" si="33"/>
        <v>449335.14702138805</v>
      </c>
      <c r="AK72" s="116">
        <f t="shared" si="35"/>
        <v>0</v>
      </c>
      <c r="AL72" s="115">
        <f t="shared" si="37"/>
        <v>445613.96099295712</v>
      </c>
      <c r="AM72" s="115">
        <f t="shared" si="39"/>
        <v>0</v>
      </c>
      <c r="AN72" s="116">
        <f t="shared" si="41"/>
        <v>0</v>
      </c>
      <c r="AO72" s="116">
        <f t="shared" si="43"/>
        <v>0</v>
      </c>
      <c r="AP72" s="115">
        <f t="shared" si="45"/>
        <v>0</v>
      </c>
      <c r="AQ72" s="115">
        <f t="shared" si="47"/>
        <v>0</v>
      </c>
      <c r="AR72" s="110">
        <f t="shared" si="49"/>
        <v>0</v>
      </c>
      <c r="AS72" s="109">
        <f t="shared" si="9"/>
        <v>2265593.709758739</v>
      </c>
      <c r="AT72" s="85">
        <f t="shared" si="16"/>
        <v>-113450241.20815562</v>
      </c>
      <c r="AV72" s="45">
        <f t="shared" si="17"/>
        <v>0</v>
      </c>
      <c r="AW72" s="111">
        <f t="shared" si="10"/>
        <v>7500</v>
      </c>
      <c r="AX72" s="111">
        <f t="shared" si="20"/>
        <v>7500</v>
      </c>
      <c r="AY72" s="111">
        <f t="shared" si="23"/>
        <v>7500</v>
      </c>
      <c r="AZ72" s="111">
        <f t="shared" si="26"/>
        <v>7500</v>
      </c>
      <c r="BA72" s="111">
        <f t="shared" si="29"/>
        <v>7500</v>
      </c>
      <c r="BB72" s="112">
        <f t="shared" si="11"/>
        <v>37500</v>
      </c>
    </row>
    <row r="73" spans="1:54" x14ac:dyDescent="0.25">
      <c r="A73" s="99" t="s">
        <v>74</v>
      </c>
      <c r="B73" s="142">
        <f t="shared" si="12"/>
        <v>47177</v>
      </c>
      <c r="C73" s="82">
        <v>62</v>
      </c>
      <c r="D73" s="102">
        <f t="shared" si="1"/>
        <v>80523.243451820861</v>
      </c>
      <c r="E73" s="102">
        <f t="shared" si="4"/>
        <v>57296.581361900469</v>
      </c>
      <c r="F73" s="102">
        <f t="shared" si="2"/>
        <v>23226.662089920384</v>
      </c>
      <c r="G73" s="103">
        <f t="shared" si="5"/>
        <v>80523.243451820861</v>
      </c>
      <c r="H73" s="100">
        <f t="shared" si="13"/>
        <v>13727952.864766192</v>
      </c>
      <c r="J73" s="104" t="str">
        <f t="shared" si="50"/>
        <v>year6</v>
      </c>
      <c r="K73" s="110">
        <f t="shared" si="6"/>
        <v>0</v>
      </c>
      <c r="L73" s="110">
        <f t="shared" si="14"/>
        <v>1147859.151062899</v>
      </c>
      <c r="M73" s="113">
        <f t="shared" si="18"/>
        <v>0</v>
      </c>
      <c r="N73" s="113">
        <f t="shared" si="21"/>
        <v>1151690.2378269916</v>
      </c>
      <c r="O73" s="110">
        <f t="shared" si="24"/>
        <v>0</v>
      </c>
      <c r="P73" s="110">
        <f t="shared" si="27"/>
        <v>1155489.5973010319</v>
      </c>
      <c r="Q73" s="113">
        <f t="shared" si="30"/>
        <v>0</v>
      </c>
      <c r="R73" s="113">
        <f t="shared" si="32"/>
        <v>1159257.4922357735</v>
      </c>
      <c r="S73" s="110">
        <f t="shared" si="34"/>
        <v>0</v>
      </c>
      <c r="T73" s="110">
        <f t="shared" si="36"/>
        <v>1162994.1832059894</v>
      </c>
      <c r="U73" s="113">
        <f t="shared" si="38"/>
        <v>0</v>
      </c>
      <c r="V73" s="113">
        <f t="shared" si="40"/>
        <v>0</v>
      </c>
      <c r="W73" s="110">
        <f t="shared" si="42"/>
        <v>0</v>
      </c>
      <c r="X73" s="110">
        <f t="shared" si="44"/>
        <v>0</v>
      </c>
      <c r="Y73" s="113">
        <f t="shared" si="46"/>
        <v>0</v>
      </c>
      <c r="Z73" s="118">
        <f t="shared" si="48"/>
        <v>0</v>
      </c>
      <c r="AA73" s="85">
        <f t="shared" si="7"/>
        <v>5777290.661632685</v>
      </c>
      <c r="AC73" s="116">
        <f t="shared" si="8"/>
        <v>0</v>
      </c>
      <c r="AD73" s="116">
        <f t="shared" si="15"/>
        <v>462605.71797351813</v>
      </c>
      <c r="AE73" s="115">
        <f t="shared" si="19"/>
        <v>0</v>
      </c>
      <c r="AF73" s="115">
        <f t="shared" si="22"/>
        <v>458774.63120942551</v>
      </c>
      <c r="AG73" s="116">
        <f t="shared" si="25"/>
        <v>0</v>
      </c>
      <c r="AH73" s="116">
        <f t="shared" si="28"/>
        <v>454975.27173538518</v>
      </c>
      <c r="AI73" s="115">
        <f t="shared" si="31"/>
        <v>0</v>
      </c>
      <c r="AJ73" s="115">
        <f t="shared" si="33"/>
        <v>451207.37680064369</v>
      </c>
      <c r="AK73" s="116">
        <f t="shared" si="35"/>
        <v>0</v>
      </c>
      <c r="AL73" s="116">
        <f t="shared" si="37"/>
        <v>447470.68583042792</v>
      </c>
      <c r="AM73" s="115">
        <f t="shared" si="39"/>
        <v>0</v>
      </c>
      <c r="AN73" s="115">
        <f t="shared" si="41"/>
        <v>0</v>
      </c>
      <c r="AO73" s="116">
        <f t="shared" si="43"/>
        <v>0</v>
      </c>
      <c r="AP73" s="116">
        <f t="shared" si="45"/>
        <v>0</v>
      </c>
      <c r="AQ73" s="115">
        <f t="shared" si="47"/>
        <v>0</v>
      </c>
      <c r="AR73" s="113">
        <f t="shared" si="49"/>
        <v>0</v>
      </c>
      <c r="AS73" s="109">
        <f t="shared" si="9"/>
        <v>2275033.6835494004</v>
      </c>
      <c r="AT73" s="85">
        <f t="shared" si="16"/>
        <v>-115725274.89170502</v>
      </c>
      <c r="AV73" s="45">
        <f t="shared" si="17"/>
        <v>0</v>
      </c>
      <c r="AW73" s="111">
        <f t="shared" si="10"/>
        <v>7500</v>
      </c>
      <c r="AX73" s="111">
        <f t="shared" si="20"/>
        <v>7500</v>
      </c>
      <c r="AY73" s="111">
        <f t="shared" si="23"/>
        <v>7500</v>
      </c>
      <c r="AZ73" s="111">
        <f t="shared" si="26"/>
        <v>7500</v>
      </c>
      <c r="BA73" s="111">
        <f t="shared" si="29"/>
        <v>7500</v>
      </c>
      <c r="BB73" s="112">
        <f t="shared" si="11"/>
        <v>37500</v>
      </c>
    </row>
    <row r="74" spans="1:54" x14ac:dyDescent="0.25">
      <c r="A74" s="99" t="s">
        <v>74</v>
      </c>
      <c r="B74" s="142">
        <f t="shared" si="12"/>
        <v>47208</v>
      </c>
      <c r="C74" s="82">
        <v>63</v>
      </c>
      <c r="D74" s="102">
        <f t="shared" si="1"/>
        <v>80523.243451820861</v>
      </c>
      <c r="E74" s="102">
        <f t="shared" si="4"/>
        <v>57199.803603192464</v>
      </c>
      <c r="F74" s="102">
        <f t="shared" si="2"/>
        <v>23323.439848628386</v>
      </c>
      <c r="G74" s="103">
        <f t="shared" si="5"/>
        <v>80523.243451820847</v>
      </c>
      <c r="H74" s="100">
        <f t="shared" si="13"/>
        <v>13704629.424917564</v>
      </c>
      <c r="J74" s="104" t="str">
        <f t="shared" si="50"/>
        <v>year6</v>
      </c>
      <c r="K74" s="113">
        <f t="shared" si="6"/>
        <v>0</v>
      </c>
      <c r="L74" s="110">
        <f t="shared" si="14"/>
        <v>1145931.6272380094</v>
      </c>
      <c r="M74" s="110">
        <f t="shared" si="18"/>
        <v>0</v>
      </c>
      <c r="N74" s="113">
        <f t="shared" si="21"/>
        <v>1149778.6768636189</v>
      </c>
      <c r="O74" s="113">
        <f t="shared" si="24"/>
        <v>0</v>
      </c>
      <c r="P74" s="110">
        <f t="shared" si="27"/>
        <v>1153593.8670021344</v>
      </c>
      <c r="Q74" s="110">
        <f t="shared" si="30"/>
        <v>0</v>
      </c>
      <c r="R74" s="113">
        <f t="shared" si="32"/>
        <v>1157377.461499104</v>
      </c>
      <c r="S74" s="113">
        <f t="shared" si="34"/>
        <v>0</v>
      </c>
      <c r="T74" s="110">
        <f t="shared" si="36"/>
        <v>1161129.7220150291</v>
      </c>
      <c r="U74" s="110">
        <f t="shared" si="38"/>
        <v>0</v>
      </c>
      <c r="V74" s="113">
        <f t="shared" si="40"/>
        <v>0</v>
      </c>
      <c r="W74" s="113">
        <f t="shared" si="42"/>
        <v>0</v>
      </c>
      <c r="X74" s="110">
        <f t="shared" si="44"/>
        <v>0</v>
      </c>
      <c r="Y74" s="110">
        <f t="shared" si="46"/>
        <v>0</v>
      </c>
      <c r="Z74" s="118">
        <f t="shared" si="48"/>
        <v>0</v>
      </c>
      <c r="AA74" s="85">
        <f t="shared" si="7"/>
        <v>5767811.3546178956</v>
      </c>
      <c r="AC74" s="115">
        <f t="shared" si="8"/>
        <v>0</v>
      </c>
      <c r="AD74" s="116">
        <f t="shared" si="15"/>
        <v>464533.24179840769</v>
      </c>
      <c r="AE74" s="116">
        <f t="shared" si="19"/>
        <v>0</v>
      </c>
      <c r="AF74" s="115">
        <f t="shared" si="22"/>
        <v>460686.19217279821</v>
      </c>
      <c r="AG74" s="115">
        <f t="shared" si="25"/>
        <v>0</v>
      </c>
      <c r="AH74" s="116">
        <f t="shared" si="28"/>
        <v>456871.00203428272</v>
      </c>
      <c r="AI74" s="116">
        <f t="shared" si="31"/>
        <v>0</v>
      </c>
      <c r="AJ74" s="115">
        <f t="shared" si="33"/>
        <v>453087.40753731312</v>
      </c>
      <c r="AK74" s="115">
        <f t="shared" si="35"/>
        <v>0</v>
      </c>
      <c r="AL74" s="116">
        <f t="shared" si="37"/>
        <v>449335.14702138805</v>
      </c>
      <c r="AM74" s="116">
        <f t="shared" si="39"/>
        <v>0</v>
      </c>
      <c r="AN74" s="115">
        <f t="shared" si="41"/>
        <v>0</v>
      </c>
      <c r="AO74" s="115">
        <f t="shared" si="43"/>
        <v>0</v>
      </c>
      <c r="AP74" s="116">
        <f t="shared" si="45"/>
        <v>0</v>
      </c>
      <c r="AQ74" s="116">
        <f t="shared" si="47"/>
        <v>0</v>
      </c>
      <c r="AR74" s="113">
        <f t="shared" si="49"/>
        <v>0</v>
      </c>
      <c r="AS74" s="109">
        <f t="shared" si="9"/>
        <v>2284512.9905641899</v>
      </c>
      <c r="AT74" s="85">
        <f t="shared" si="16"/>
        <v>-118009787.8822692</v>
      </c>
      <c r="AV74" s="45">
        <f t="shared" si="17"/>
        <v>0</v>
      </c>
      <c r="AW74" s="111">
        <f t="shared" si="10"/>
        <v>7500</v>
      </c>
      <c r="AX74" s="111">
        <f t="shared" si="20"/>
        <v>7500</v>
      </c>
      <c r="AY74" s="111">
        <f t="shared" si="23"/>
        <v>7500</v>
      </c>
      <c r="AZ74" s="111">
        <f t="shared" si="26"/>
        <v>7500</v>
      </c>
      <c r="BA74" s="111">
        <f t="shared" si="29"/>
        <v>7500</v>
      </c>
      <c r="BB74" s="112">
        <f t="shared" si="11"/>
        <v>37500</v>
      </c>
    </row>
    <row r="75" spans="1:54" x14ac:dyDescent="0.25">
      <c r="A75" s="99" t="s">
        <v>74</v>
      </c>
      <c r="B75" s="142">
        <f t="shared" si="12"/>
        <v>47238</v>
      </c>
      <c r="C75" s="82">
        <v>64</v>
      </c>
      <c r="D75" s="102">
        <f t="shared" si="1"/>
        <v>80523.243451820861</v>
      </c>
      <c r="E75" s="102">
        <f t="shared" si="4"/>
        <v>57102.622603823183</v>
      </c>
      <c r="F75" s="102">
        <f t="shared" si="2"/>
        <v>23420.62084799767</v>
      </c>
      <c r="G75" s="103">
        <f t="shared" si="5"/>
        <v>80523.243451820861</v>
      </c>
      <c r="H75" s="100">
        <f t="shared" si="13"/>
        <v>13681208.804069566</v>
      </c>
      <c r="J75" s="104" t="str">
        <f t="shared" si="50"/>
        <v>year6</v>
      </c>
      <c r="K75" s="113">
        <f t="shared" si="6"/>
        <v>0</v>
      </c>
      <c r="L75" s="113">
        <f t="shared" si="14"/>
        <v>1143996.0720638493</v>
      </c>
      <c r="M75" s="110">
        <f t="shared" si="18"/>
        <v>0</v>
      </c>
      <c r="N75" s="110">
        <f t="shared" si="21"/>
        <v>1147859.151062899</v>
      </c>
      <c r="O75" s="113">
        <f t="shared" si="24"/>
        <v>0</v>
      </c>
      <c r="P75" s="113">
        <f t="shared" si="27"/>
        <v>1151690.2378269916</v>
      </c>
      <c r="Q75" s="110">
        <f t="shared" si="30"/>
        <v>0</v>
      </c>
      <c r="R75" s="110">
        <f t="shared" si="32"/>
        <v>1155489.5973010319</v>
      </c>
      <c r="S75" s="113">
        <f t="shared" si="34"/>
        <v>0</v>
      </c>
      <c r="T75" s="113">
        <f t="shared" si="36"/>
        <v>1159257.4922357735</v>
      </c>
      <c r="U75" s="110">
        <f t="shared" si="38"/>
        <v>0</v>
      </c>
      <c r="V75" s="110">
        <f t="shared" si="40"/>
        <v>0</v>
      </c>
      <c r="W75" s="113">
        <f t="shared" si="42"/>
        <v>0</v>
      </c>
      <c r="X75" s="113">
        <f t="shared" si="44"/>
        <v>0</v>
      </c>
      <c r="Y75" s="110">
        <f t="shared" si="46"/>
        <v>0</v>
      </c>
      <c r="Z75" s="117">
        <f t="shared" si="48"/>
        <v>0</v>
      </c>
      <c r="AA75" s="85">
        <f t="shared" si="7"/>
        <v>5758292.550490546</v>
      </c>
      <c r="AC75" s="115">
        <f t="shared" si="8"/>
        <v>0</v>
      </c>
      <c r="AD75" s="115">
        <f t="shared" si="15"/>
        <v>466468.79697256774</v>
      </c>
      <c r="AE75" s="116">
        <f t="shared" si="19"/>
        <v>0</v>
      </c>
      <c r="AF75" s="116">
        <f t="shared" si="22"/>
        <v>462605.71797351813</v>
      </c>
      <c r="AG75" s="115">
        <f t="shared" si="25"/>
        <v>0</v>
      </c>
      <c r="AH75" s="115">
        <f t="shared" si="28"/>
        <v>458774.63120942551</v>
      </c>
      <c r="AI75" s="116">
        <f t="shared" si="31"/>
        <v>0</v>
      </c>
      <c r="AJ75" s="116">
        <f t="shared" si="33"/>
        <v>454975.27173538518</v>
      </c>
      <c r="AK75" s="115">
        <f t="shared" si="35"/>
        <v>0</v>
      </c>
      <c r="AL75" s="115">
        <f t="shared" si="37"/>
        <v>451207.37680064369</v>
      </c>
      <c r="AM75" s="116">
        <f t="shared" si="39"/>
        <v>0</v>
      </c>
      <c r="AN75" s="116">
        <f t="shared" si="41"/>
        <v>0</v>
      </c>
      <c r="AO75" s="115">
        <f t="shared" si="43"/>
        <v>0</v>
      </c>
      <c r="AP75" s="115">
        <f t="shared" si="45"/>
        <v>0</v>
      </c>
      <c r="AQ75" s="116">
        <f t="shared" si="47"/>
        <v>0</v>
      </c>
      <c r="AR75" s="110">
        <f t="shared" si="49"/>
        <v>0</v>
      </c>
      <c r="AS75" s="109">
        <f t="shared" si="9"/>
        <v>2294031.7946915403</v>
      </c>
      <c r="AT75" s="85">
        <f t="shared" si="16"/>
        <v>-120303819.67696074</v>
      </c>
      <c r="AV75" s="45">
        <f t="shared" si="17"/>
        <v>0</v>
      </c>
      <c r="AW75" s="111">
        <f t="shared" si="10"/>
        <v>7500</v>
      </c>
      <c r="AX75" s="111">
        <f t="shared" si="20"/>
        <v>7500</v>
      </c>
      <c r="AY75" s="111">
        <f t="shared" si="23"/>
        <v>7500</v>
      </c>
      <c r="AZ75" s="111">
        <f t="shared" si="26"/>
        <v>7500</v>
      </c>
      <c r="BA75" s="111">
        <f t="shared" si="29"/>
        <v>7500</v>
      </c>
      <c r="BB75" s="112">
        <f t="shared" si="11"/>
        <v>37500</v>
      </c>
    </row>
    <row r="76" spans="1:54" x14ac:dyDescent="0.25">
      <c r="A76" s="99" t="s">
        <v>75</v>
      </c>
      <c r="B76" s="142">
        <f t="shared" si="12"/>
        <v>47269</v>
      </c>
      <c r="C76" s="82">
        <v>65</v>
      </c>
      <c r="D76" s="102">
        <f t="shared" ref="D76:D139" si="51">-PMT($B$3,$B$4,$B$5)</f>
        <v>80523.243451820861</v>
      </c>
      <c r="E76" s="102">
        <f t="shared" si="4"/>
        <v>57005.036683623199</v>
      </c>
      <c r="F76" s="102">
        <f t="shared" ref="F76:F139" si="52">IFERROR(-PPMT($B$3,C76,$B$4,$B$5)," ")</f>
        <v>23518.206768197662</v>
      </c>
      <c r="G76" s="103">
        <f t="shared" si="5"/>
        <v>80523.243451820861</v>
      </c>
      <c r="H76" s="100">
        <f t="shared" si="13"/>
        <v>13657690.597301368</v>
      </c>
      <c r="J76" s="104" t="str">
        <f t="shared" ref="J76:J107" si="53">+A76</f>
        <v>year7</v>
      </c>
      <c r="K76" s="110">
        <f t="shared" si="6"/>
        <v>0</v>
      </c>
      <c r="L76" s="113">
        <f t="shared" si="14"/>
        <v>1142052.4520764637</v>
      </c>
      <c r="M76" s="113">
        <f t="shared" si="18"/>
        <v>0</v>
      </c>
      <c r="N76" s="110">
        <f t="shared" si="21"/>
        <v>1145931.6272380094</v>
      </c>
      <c r="O76" s="110">
        <f t="shared" si="24"/>
        <v>0</v>
      </c>
      <c r="P76" s="113">
        <f t="shared" si="27"/>
        <v>1149778.6768636189</v>
      </c>
      <c r="Q76" s="113">
        <f t="shared" si="30"/>
        <v>0</v>
      </c>
      <c r="R76" s="110">
        <f t="shared" si="32"/>
        <v>1153593.8670021344</v>
      </c>
      <c r="S76" s="110">
        <f t="shared" si="34"/>
        <v>0</v>
      </c>
      <c r="T76" s="113">
        <f t="shared" si="36"/>
        <v>1157377.461499104</v>
      </c>
      <c r="U76" s="113">
        <f t="shared" si="38"/>
        <v>0</v>
      </c>
      <c r="V76" s="110">
        <f t="shared" si="40"/>
        <v>0</v>
      </c>
      <c r="W76" s="110">
        <f t="shared" si="42"/>
        <v>0</v>
      </c>
      <c r="X76" s="113">
        <f t="shared" si="44"/>
        <v>0</v>
      </c>
      <c r="Y76" s="113">
        <f t="shared" si="46"/>
        <v>0</v>
      </c>
      <c r="Z76" s="117">
        <f t="shared" si="48"/>
        <v>0</v>
      </c>
      <c r="AA76" s="85">
        <f t="shared" si="7"/>
        <v>5748734.0846793307</v>
      </c>
      <c r="AC76" s="116">
        <f t="shared" si="8"/>
        <v>0</v>
      </c>
      <c r="AD76" s="115">
        <f t="shared" si="15"/>
        <v>468412.41695995338</v>
      </c>
      <c r="AE76" s="115">
        <f t="shared" si="19"/>
        <v>0</v>
      </c>
      <c r="AF76" s="116">
        <f t="shared" si="22"/>
        <v>464533.24179840769</v>
      </c>
      <c r="AG76" s="116">
        <f t="shared" si="25"/>
        <v>0</v>
      </c>
      <c r="AH76" s="115">
        <f t="shared" si="28"/>
        <v>460686.19217279821</v>
      </c>
      <c r="AI76" s="115">
        <f t="shared" si="31"/>
        <v>0</v>
      </c>
      <c r="AJ76" s="116">
        <f t="shared" si="33"/>
        <v>456871.00203428272</v>
      </c>
      <c r="AK76" s="116">
        <f t="shared" si="35"/>
        <v>0</v>
      </c>
      <c r="AL76" s="115">
        <f t="shared" si="37"/>
        <v>453087.40753731312</v>
      </c>
      <c r="AM76" s="115">
        <f t="shared" si="39"/>
        <v>0</v>
      </c>
      <c r="AN76" s="116">
        <f t="shared" si="41"/>
        <v>0</v>
      </c>
      <c r="AO76" s="116">
        <f t="shared" si="43"/>
        <v>0</v>
      </c>
      <c r="AP76" s="115">
        <f t="shared" si="45"/>
        <v>0</v>
      </c>
      <c r="AQ76" s="115">
        <f t="shared" si="47"/>
        <v>0</v>
      </c>
      <c r="AR76" s="110">
        <f t="shared" si="49"/>
        <v>0</v>
      </c>
      <c r="AS76" s="109">
        <f t="shared" si="9"/>
        <v>2303590.2605027552</v>
      </c>
      <c r="AT76" s="85">
        <f t="shared" si="16"/>
        <v>-122607409.93746349</v>
      </c>
      <c r="AV76" s="45">
        <f t="shared" si="17"/>
        <v>0</v>
      </c>
      <c r="AW76" s="111">
        <f t="shared" si="10"/>
        <v>7500</v>
      </c>
      <c r="AX76" s="111">
        <f t="shared" si="20"/>
        <v>7500</v>
      </c>
      <c r="AY76" s="111">
        <f t="shared" si="23"/>
        <v>7500</v>
      </c>
      <c r="AZ76" s="111">
        <f t="shared" si="26"/>
        <v>7500</v>
      </c>
      <c r="BA76" s="111">
        <f t="shared" si="29"/>
        <v>7500</v>
      </c>
      <c r="BB76" s="112">
        <f t="shared" si="11"/>
        <v>37500</v>
      </c>
    </row>
    <row r="77" spans="1:54" x14ac:dyDescent="0.25">
      <c r="A77" s="99" t="s">
        <v>75</v>
      </c>
      <c r="B77" s="142">
        <f t="shared" si="12"/>
        <v>47299</v>
      </c>
      <c r="C77" s="82">
        <v>66</v>
      </c>
      <c r="D77" s="102">
        <f t="shared" si="51"/>
        <v>80523.243451820861</v>
      </c>
      <c r="E77" s="102">
        <f t="shared" ref="E77:E140" si="54">IFERROR(-IPMT($B$3,C77,$B$4,$B$5)," ")</f>
        <v>56907.044155422373</v>
      </c>
      <c r="F77" s="102">
        <f t="shared" si="52"/>
        <v>23616.199296398489</v>
      </c>
      <c r="G77" s="103">
        <f t="shared" ref="G77:G140" si="55">+E77+F77</f>
        <v>80523.243451820861</v>
      </c>
      <c r="H77" s="100">
        <f t="shared" si="13"/>
        <v>13634074.39800497</v>
      </c>
      <c r="J77" s="104" t="str">
        <f t="shared" si="53"/>
        <v>year7</v>
      </c>
      <c r="K77" s="110">
        <f t="shared" ref="K77:K140" si="56">+IFERROR($K$10*$E77," ")</f>
        <v>0</v>
      </c>
      <c r="L77" s="110">
        <f t="shared" si="14"/>
        <v>1140100.733672464</v>
      </c>
      <c r="M77" s="113">
        <f t="shared" si="18"/>
        <v>0</v>
      </c>
      <c r="N77" s="113">
        <f t="shared" si="21"/>
        <v>1143996.0720638493</v>
      </c>
      <c r="O77" s="110">
        <f t="shared" si="24"/>
        <v>0</v>
      </c>
      <c r="P77" s="110">
        <f t="shared" si="27"/>
        <v>1147859.151062899</v>
      </c>
      <c r="Q77" s="113">
        <f t="shared" si="30"/>
        <v>0</v>
      </c>
      <c r="R77" s="113">
        <f t="shared" si="32"/>
        <v>1151690.2378269916</v>
      </c>
      <c r="S77" s="110">
        <f t="shared" si="34"/>
        <v>0</v>
      </c>
      <c r="T77" s="110">
        <f t="shared" si="36"/>
        <v>1155489.5973010319</v>
      </c>
      <c r="U77" s="113">
        <f t="shared" si="38"/>
        <v>0</v>
      </c>
      <c r="V77" s="113">
        <f t="shared" si="40"/>
        <v>0</v>
      </c>
      <c r="W77" s="110">
        <f t="shared" si="42"/>
        <v>0</v>
      </c>
      <c r="X77" s="110">
        <f t="shared" si="44"/>
        <v>0</v>
      </c>
      <c r="Y77" s="113">
        <f t="shared" si="46"/>
        <v>0</v>
      </c>
      <c r="Z77" s="118">
        <f t="shared" si="48"/>
        <v>0</v>
      </c>
      <c r="AA77" s="85">
        <f t="shared" ref="AA77:AA140" si="57">+SUM(K77:Z77)</f>
        <v>5739135.7919272371</v>
      </c>
      <c r="AC77" s="116">
        <f t="shared" ref="AC77:AC140" si="58">+IFERROR($AC$10*$F77," ")</f>
        <v>0</v>
      </c>
      <c r="AD77" s="116">
        <f t="shared" si="15"/>
        <v>470364.13536395325</v>
      </c>
      <c r="AE77" s="115">
        <f t="shared" si="19"/>
        <v>0</v>
      </c>
      <c r="AF77" s="115">
        <f t="shared" si="22"/>
        <v>466468.79697256774</v>
      </c>
      <c r="AG77" s="116">
        <f t="shared" si="25"/>
        <v>0</v>
      </c>
      <c r="AH77" s="116">
        <f t="shared" si="28"/>
        <v>462605.71797351813</v>
      </c>
      <c r="AI77" s="115">
        <f t="shared" si="31"/>
        <v>0</v>
      </c>
      <c r="AJ77" s="115">
        <f t="shared" si="33"/>
        <v>458774.63120942551</v>
      </c>
      <c r="AK77" s="116">
        <f t="shared" si="35"/>
        <v>0</v>
      </c>
      <c r="AL77" s="116">
        <f t="shared" si="37"/>
        <v>454975.27173538518</v>
      </c>
      <c r="AM77" s="115">
        <f t="shared" si="39"/>
        <v>0</v>
      </c>
      <c r="AN77" s="115">
        <f t="shared" si="41"/>
        <v>0</v>
      </c>
      <c r="AO77" s="116">
        <f t="shared" si="43"/>
        <v>0</v>
      </c>
      <c r="AP77" s="116">
        <f t="shared" si="45"/>
        <v>0</v>
      </c>
      <c r="AQ77" s="115">
        <f t="shared" si="47"/>
        <v>0</v>
      </c>
      <c r="AR77" s="113">
        <f t="shared" si="49"/>
        <v>0</v>
      </c>
      <c r="AS77" s="109">
        <f t="shared" ref="AS77:AS140" si="59">+SUM(AC77:AR77)</f>
        <v>2313188.5532548497</v>
      </c>
      <c r="AT77" s="85">
        <f t="shared" si="16"/>
        <v>-124920598.49071833</v>
      </c>
      <c r="AV77" s="45">
        <f t="shared" si="17"/>
        <v>0</v>
      </c>
      <c r="AW77" s="111">
        <f t="shared" ref="AW77:AW140" si="60">+$AW$11*$AU$13</f>
        <v>7500</v>
      </c>
      <c r="AX77" s="111">
        <f t="shared" si="20"/>
        <v>7500</v>
      </c>
      <c r="AY77" s="111">
        <f t="shared" si="23"/>
        <v>7500</v>
      </c>
      <c r="AZ77" s="111">
        <f t="shared" si="26"/>
        <v>7500</v>
      </c>
      <c r="BA77" s="111">
        <f t="shared" si="29"/>
        <v>7500</v>
      </c>
      <c r="BB77" s="112">
        <f t="shared" ref="BB77:BB140" si="61">+SUM(AW77:BA77)</f>
        <v>37500</v>
      </c>
    </row>
    <row r="78" spans="1:54" x14ac:dyDescent="0.25">
      <c r="A78" s="99" t="s">
        <v>75</v>
      </c>
      <c r="B78" s="142">
        <f t="shared" ref="B78:B141" si="62">+EOMONTH(B77,1)</f>
        <v>47330</v>
      </c>
      <c r="C78" s="82">
        <v>67</v>
      </c>
      <c r="D78" s="102">
        <f t="shared" si="51"/>
        <v>80523.243451820861</v>
      </c>
      <c r="E78" s="102">
        <f t="shared" si="54"/>
        <v>56808.643325020705</v>
      </c>
      <c r="F78" s="102">
        <f t="shared" si="52"/>
        <v>23714.600126800153</v>
      </c>
      <c r="G78" s="103">
        <f t="shared" si="55"/>
        <v>80523.243451820861</v>
      </c>
      <c r="H78" s="100">
        <f t="shared" ref="H78:H141" si="63">+IFERROR(H77-F78," ")</f>
        <v>13610359.797878169</v>
      </c>
      <c r="J78" s="104" t="str">
        <f t="shared" si="53"/>
        <v>year7</v>
      </c>
      <c r="K78" s="110">
        <f t="shared" si="56"/>
        <v>0</v>
      </c>
      <c r="L78" s="110">
        <f t="shared" ref="L78:L141" si="64">+IFERROR(E77*$L$10," ")</f>
        <v>1138140.8831084475</v>
      </c>
      <c r="M78" s="110">
        <f t="shared" si="18"/>
        <v>0</v>
      </c>
      <c r="N78" s="113">
        <f t="shared" si="21"/>
        <v>1142052.4520764637</v>
      </c>
      <c r="O78" s="113">
        <f t="shared" si="24"/>
        <v>0</v>
      </c>
      <c r="P78" s="110">
        <f t="shared" si="27"/>
        <v>1145931.6272380094</v>
      </c>
      <c r="Q78" s="110">
        <f t="shared" si="30"/>
        <v>0</v>
      </c>
      <c r="R78" s="113">
        <f t="shared" si="32"/>
        <v>1149778.6768636189</v>
      </c>
      <c r="S78" s="113">
        <f t="shared" si="34"/>
        <v>0</v>
      </c>
      <c r="T78" s="110">
        <f t="shared" si="36"/>
        <v>1153593.8670021344</v>
      </c>
      <c r="U78" s="110">
        <f t="shared" si="38"/>
        <v>0</v>
      </c>
      <c r="V78" s="113">
        <f t="shared" si="40"/>
        <v>0</v>
      </c>
      <c r="W78" s="113">
        <f t="shared" si="42"/>
        <v>0</v>
      </c>
      <c r="X78" s="110">
        <f t="shared" si="44"/>
        <v>0</v>
      </c>
      <c r="Y78" s="110">
        <f t="shared" si="46"/>
        <v>0</v>
      </c>
      <c r="Z78" s="118">
        <f t="shared" si="48"/>
        <v>0</v>
      </c>
      <c r="AA78" s="85">
        <f t="shared" si="57"/>
        <v>5729497.5062886737</v>
      </c>
      <c r="AC78" s="116">
        <f t="shared" si="58"/>
        <v>0</v>
      </c>
      <c r="AD78" s="116">
        <f t="shared" ref="AD78:AD141" si="65">+IFERROR(F77*$AD$10," ")</f>
        <v>472323.9859279698</v>
      </c>
      <c r="AE78" s="116">
        <f t="shared" si="19"/>
        <v>0</v>
      </c>
      <c r="AF78" s="115">
        <f t="shared" si="22"/>
        <v>468412.41695995338</v>
      </c>
      <c r="AG78" s="115">
        <f t="shared" si="25"/>
        <v>0</v>
      </c>
      <c r="AH78" s="116">
        <f t="shared" si="28"/>
        <v>464533.24179840769</v>
      </c>
      <c r="AI78" s="116">
        <f t="shared" si="31"/>
        <v>0</v>
      </c>
      <c r="AJ78" s="115">
        <f t="shared" si="33"/>
        <v>460686.19217279821</v>
      </c>
      <c r="AK78" s="115">
        <f t="shared" si="35"/>
        <v>0</v>
      </c>
      <c r="AL78" s="116">
        <f t="shared" si="37"/>
        <v>456871.00203428272</v>
      </c>
      <c r="AM78" s="116">
        <f t="shared" si="39"/>
        <v>0</v>
      </c>
      <c r="AN78" s="115">
        <f t="shared" si="41"/>
        <v>0</v>
      </c>
      <c r="AO78" s="115">
        <f t="shared" si="43"/>
        <v>0</v>
      </c>
      <c r="AP78" s="116">
        <f t="shared" si="45"/>
        <v>0</v>
      </c>
      <c r="AQ78" s="116">
        <f t="shared" si="47"/>
        <v>0</v>
      </c>
      <c r="AR78" s="113">
        <f t="shared" si="49"/>
        <v>0</v>
      </c>
      <c r="AS78" s="109">
        <f t="shared" si="59"/>
        <v>2322826.8388934117</v>
      </c>
      <c r="AT78" s="85">
        <f t="shared" ref="AT78:AT141" si="66">+AT77-AS78</f>
        <v>-127243425.32961175</v>
      </c>
      <c r="AV78" s="45">
        <f t="shared" ref="AV78:AV141" si="67">+AV77*$AU$13</f>
        <v>0</v>
      </c>
      <c r="AW78" s="111">
        <f t="shared" si="60"/>
        <v>7500</v>
      </c>
      <c r="AX78" s="111">
        <f t="shared" si="20"/>
        <v>7500</v>
      </c>
      <c r="AY78" s="111">
        <f t="shared" si="23"/>
        <v>7500</v>
      </c>
      <c r="AZ78" s="111">
        <f t="shared" si="26"/>
        <v>7500</v>
      </c>
      <c r="BA78" s="111">
        <f t="shared" si="29"/>
        <v>7500</v>
      </c>
      <c r="BB78" s="112">
        <f t="shared" si="61"/>
        <v>37500</v>
      </c>
    </row>
    <row r="79" spans="1:54" x14ac:dyDescent="0.25">
      <c r="A79" s="99" t="s">
        <v>75</v>
      </c>
      <c r="B79" s="142">
        <f t="shared" si="62"/>
        <v>47361</v>
      </c>
      <c r="C79" s="82">
        <v>68</v>
      </c>
      <c r="D79" s="102">
        <f t="shared" si="51"/>
        <v>80523.243451820861</v>
      </c>
      <c r="E79" s="102">
        <f t="shared" si="54"/>
        <v>56709.832491159039</v>
      </c>
      <c r="F79" s="102">
        <f t="shared" si="52"/>
        <v>23813.410960661815</v>
      </c>
      <c r="G79" s="103">
        <f t="shared" si="55"/>
        <v>80523.243451820861</v>
      </c>
      <c r="H79" s="100">
        <f t="shared" si="63"/>
        <v>13586546.386917507</v>
      </c>
      <c r="J79" s="104" t="str">
        <f t="shared" si="53"/>
        <v>year7</v>
      </c>
      <c r="K79" s="110">
        <f t="shared" si="56"/>
        <v>0</v>
      </c>
      <c r="L79" s="110">
        <f t="shared" si="64"/>
        <v>1136172.866500414</v>
      </c>
      <c r="M79" s="110">
        <f t="shared" ref="M79:M142" si="68">+IFERROR(E77*$M$10," ")</f>
        <v>0</v>
      </c>
      <c r="N79" s="110">
        <f t="shared" si="21"/>
        <v>1140100.733672464</v>
      </c>
      <c r="O79" s="113">
        <f t="shared" si="24"/>
        <v>0</v>
      </c>
      <c r="P79" s="113">
        <f t="shared" si="27"/>
        <v>1143996.0720638493</v>
      </c>
      <c r="Q79" s="110">
        <f t="shared" si="30"/>
        <v>0</v>
      </c>
      <c r="R79" s="110">
        <f t="shared" si="32"/>
        <v>1147859.151062899</v>
      </c>
      <c r="S79" s="113">
        <f t="shared" si="34"/>
        <v>0</v>
      </c>
      <c r="T79" s="113">
        <f t="shared" si="36"/>
        <v>1151690.2378269916</v>
      </c>
      <c r="U79" s="110">
        <f t="shared" si="38"/>
        <v>0</v>
      </c>
      <c r="V79" s="110">
        <f t="shared" si="40"/>
        <v>0</v>
      </c>
      <c r="W79" s="113">
        <f t="shared" si="42"/>
        <v>0</v>
      </c>
      <c r="X79" s="113">
        <f t="shared" si="44"/>
        <v>0</v>
      </c>
      <c r="Y79" s="110">
        <f t="shared" si="46"/>
        <v>0</v>
      </c>
      <c r="Z79" s="117">
        <f t="shared" si="48"/>
        <v>0</v>
      </c>
      <c r="AA79" s="85">
        <f t="shared" si="57"/>
        <v>5719819.0611266186</v>
      </c>
      <c r="AC79" s="116">
        <f t="shared" si="58"/>
        <v>0</v>
      </c>
      <c r="AD79" s="116">
        <f t="shared" si="65"/>
        <v>474292.00253600307</v>
      </c>
      <c r="AE79" s="116">
        <f t="shared" ref="AE79:AE142" si="69">+IFERROR(F77*$AE$10," ")</f>
        <v>0</v>
      </c>
      <c r="AF79" s="116">
        <f t="shared" si="22"/>
        <v>470364.13536395325</v>
      </c>
      <c r="AG79" s="115">
        <f t="shared" si="25"/>
        <v>0</v>
      </c>
      <c r="AH79" s="115">
        <f t="shared" si="28"/>
        <v>466468.79697256774</v>
      </c>
      <c r="AI79" s="116">
        <f t="shared" si="31"/>
        <v>0</v>
      </c>
      <c r="AJ79" s="116">
        <f t="shared" si="33"/>
        <v>462605.71797351813</v>
      </c>
      <c r="AK79" s="115">
        <f t="shared" si="35"/>
        <v>0</v>
      </c>
      <c r="AL79" s="115">
        <f t="shared" si="37"/>
        <v>458774.63120942551</v>
      </c>
      <c r="AM79" s="116">
        <f t="shared" si="39"/>
        <v>0</v>
      </c>
      <c r="AN79" s="116">
        <f t="shared" si="41"/>
        <v>0</v>
      </c>
      <c r="AO79" s="115">
        <f t="shared" si="43"/>
        <v>0</v>
      </c>
      <c r="AP79" s="115">
        <f t="shared" si="45"/>
        <v>0</v>
      </c>
      <c r="AQ79" s="116">
        <f t="shared" si="47"/>
        <v>0</v>
      </c>
      <c r="AR79" s="110">
        <f t="shared" si="49"/>
        <v>0</v>
      </c>
      <c r="AS79" s="109">
        <f t="shared" si="59"/>
        <v>2332505.2840554677</v>
      </c>
      <c r="AT79" s="85">
        <f t="shared" si="66"/>
        <v>-129575930.61366722</v>
      </c>
      <c r="AV79" s="45">
        <f t="shared" si="67"/>
        <v>0</v>
      </c>
      <c r="AW79" s="111">
        <f t="shared" si="60"/>
        <v>7500</v>
      </c>
      <c r="AX79" s="111">
        <f t="shared" ref="AX79:AX142" si="70">+$AX$11*$AU$13</f>
        <v>7500</v>
      </c>
      <c r="AY79" s="111">
        <f t="shared" si="23"/>
        <v>7500</v>
      </c>
      <c r="AZ79" s="111">
        <f t="shared" si="26"/>
        <v>7500</v>
      </c>
      <c r="BA79" s="111">
        <f t="shared" si="29"/>
        <v>7500</v>
      </c>
      <c r="BB79" s="112">
        <f t="shared" si="61"/>
        <v>37500</v>
      </c>
    </row>
    <row r="80" spans="1:54" x14ac:dyDescent="0.25">
      <c r="A80" s="99" t="s">
        <v>75</v>
      </c>
      <c r="B80" s="142">
        <f t="shared" si="62"/>
        <v>47391</v>
      </c>
      <c r="C80" s="82">
        <v>69</v>
      </c>
      <c r="D80" s="102">
        <f t="shared" si="51"/>
        <v>80523.243451820861</v>
      </c>
      <c r="E80" s="102">
        <f t="shared" si="54"/>
        <v>56610.60994548961</v>
      </c>
      <c r="F80" s="102">
        <f t="shared" si="52"/>
        <v>23912.633506331244</v>
      </c>
      <c r="G80" s="103">
        <f t="shared" si="55"/>
        <v>80523.243451820861</v>
      </c>
      <c r="H80" s="100">
        <f t="shared" si="63"/>
        <v>13562633.753411176</v>
      </c>
      <c r="J80" s="104" t="str">
        <f t="shared" si="53"/>
        <v>year7</v>
      </c>
      <c r="K80" s="113">
        <f t="shared" si="56"/>
        <v>0</v>
      </c>
      <c r="L80" s="110">
        <f t="shared" si="64"/>
        <v>1134196.6498231809</v>
      </c>
      <c r="M80" s="110">
        <f t="shared" si="68"/>
        <v>0</v>
      </c>
      <c r="N80" s="110">
        <f t="shared" ref="N80:N143" si="71">+IFERROR((E77*$N$10)," ")</f>
        <v>1138140.8831084475</v>
      </c>
      <c r="O80" s="110">
        <f t="shared" si="24"/>
        <v>0</v>
      </c>
      <c r="P80" s="113">
        <f t="shared" si="27"/>
        <v>1142052.4520764637</v>
      </c>
      <c r="Q80" s="113">
        <f t="shared" si="30"/>
        <v>0</v>
      </c>
      <c r="R80" s="110">
        <f t="shared" si="32"/>
        <v>1145931.6272380094</v>
      </c>
      <c r="S80" s="110">
        <f t="shared" si="34"/>
        <v>0</v>
      </c>
      <c r="T80" s="113">
        <f t="shared" si="36"/>
        <v>1149778.6768636189</v>
      </c>
      <c r="U80" s="113">
        <f t="shared" si="38"/>
        <v>0</v>
      </c>
      <c r="V80" s="110">
        <f t="shared" si="40"/>
        <v>0</v>
      </c>
      <c r="W80" s="110">
        <f t="shared" si="42"/>
        <v>0</v>
      </c>
      <c r="X80" s="113">
        <f t="shared" si="44"/>
        <v>0</v>
      </c>
      <c r="Y80" s="113">
        <f t="shared" si="46"/>
        <v>0</v>
      </c>
      <c r="Z80" s="117">
        <f t="shared" si="48"/>
        <v>0</v>
      </c>
      <c r="AA80" s="85">
        <f t="shared" si="57"/>
        <v>5710100.2891097208</v>
      </c>
      <c r="AC80" s="115">
        <f t="shared" si="58"/>
        <v>0</v>
      </c>
      <c r="AD80" s="116">
        <f t="shared" si="65"/>
        <v>476268.2192132363</v>
      </c>
      <c r="AE80" s="116">
        <f t="shared" si="69"/>
        <v>0</v>
      </c>
      <c r="AF80" s="116">
        <f t="shared" ref="AF80:AF143" si="72">+IFERROR(F77*$AF$10," ")</f>
        <v>472323.9859279698</v>
      </c>
      <c r="AG80" s="116">
        <f t="shared" si="25"/>
        <v>0</v>
      </c>
      <c r="AH80" s="115">
        <f t="shared" si="28"/>
        <v>468412.41695995338</v>
      </c>
      <c r="AI80" s="115">
        <f t="shared" si="31"/>
        <v>0</v>
      </c>
      <c r="AJ80" s="116">
        <f t="shared" si="33"/>
        <v>464533.24179840769</v>
      </c>
      <c r="AK80" s="116">
        <f t="shared" si="35"/>
        <v>0</v>
      </c>
      <c r="AL80" s="115">
        <f t="shared" si="37"/>
        <v>460686.19217279821</v>
      </c>
      <c r="AM80" s="115">
        <f t="shared" si="39"/>
        <v>0</v>
      </c>
      <c r="AN80" s="116">
        <f t="shared" si="41"/>
        <v>0</v>
      </c>
      <c r="AO80" s="116">
        <f t="shared" si="43"/>
        <v>0</v>
      </c>
      <c r="AP80" s="115">
        <f t="shared" si="45"/>
        <v>0</v>
      </c>
      <c r="AQ80" s="115">
        <f t="shared" si="47"/>
        <v>0</v>
      </c>
      <c r="AR80" s="110">
        <f t="shared" si="49"/>
        <v>0</v>
      </c>
      <c r="AS80" s="109">
        <f t="shared" si="59"/>
        <v>2342224.056072365</v>
      </c>
      <c r="AT80" s="85">
        <f t="shared" si="66"/>
        <v>-131918154.66973959</v>
      </c>
      <c r="AV80" s="45">
        <f t="shared" si="67"/>
        <v>0</v>
      </c>
      <c r="AW80" s="111">
        <f t="shared" si="60"/>
        <v>7500</v>
      </c>
      <c r="AX80" s="111">
        <f t="shared" si="70"/>
        <v>7500</v>
      </c>
      <c r="AY80" s="111">
        <f t="shared" ref="AY80:AY143" si="73">+$AY$11*$AU$13</f>
        <v>7500</v>
      </c>
      <c r="AZ80" s="111">
        <f t="shared" si="26"/>
        <v>7500</v>
      </c>
      <c r="BA80" s="111">
        <f t="shared" si="29"/>
        <v>7500</v>
      </c>
      <c r="BB80" s="112">
        <f t="shared" si="61"/>
        <v>37500</v>
      </c>
    </row>
    <row r="81" spans="1:54" x14ac:dyDescent="0.25">
      <c r="A81" s="99" t="s">
        <v>75</v>
      </c>
      <c r="B81" s="142">
        <f t="shared" si="62"/>
        <v>47422</v>
      </c>
      <c r="C81" s="82">
        <v>70</v>
      </c>
      <c r="D81" s="102">
        <f t="shared" si="51"/>
        <v>80523.243451820861</v>
      </c>
      <c r="E81" s="102">
        <f t="shared" si="54"/>
        <v>56510.97397254657</v>
      </c>
      <c r="F81" s="102">
        <f t="shared" si="52"/>
        <v>24012.269479274288</v>
      </c>
      <c r="G81" s="103">
        <f t="shared" si="55"/>
        <v>80523.243451820861</v>
      </c>
      <c r="H81" s="100">
        <f t="shared" si="63"/>
        <v>13538621.483931901</v>
      </c>
      <c r="J81" s="104" t="str">
        <f t="shared" si="53"/>
        <v>year7</v>
      </c>
      <c r="K81" s="113">
        <f t="shared" si="56"/>
        <v>0</v>
      </c>
      <c r="L81" s="113">
        <f t="shared" si="64"/>
        <v>1132212.1989097921</v>
      </c>
      <c r="M81" s="110">
        <f t="shared" si="68"/>
        <v>0</v>
      </c>
      <c r="N81" s="110">
        <f t="shared" si="71"/>
        <v>1136172.866500414</v>
      </c>
      <c r="O81" s="110">
        <f t="shared" ref="O81:O144" si="74">+IFERROR(E77*$O$10," ")</f>
        <v>0</v>
      </c>
      <c r="P81" s="110">
        <f t="shared" si="27"/>
        <v>1140100.733672464</v>
      </c>
      <c r="Q81" s="113">
        <f t="shared" si="30"/>
        <v>0</v>
      </c>
      <c r="R81" s="113">
        <f t="shared" si="32"/>
        <v>1143996.0720638493</v>
      </c>
      <c r="S81" s="110">
        <f t="shared" si="34"/>
        <v>0</v>
      </c>
      <c r="T81" s="110">
        <f t="shared" si="36"/>
        <v>1147859.151062899</v>
      </c>
      <c r="U81" s="113">
        <f t="shared" si="38"/>
        <v>0</v>
      </c>
      <c r="V81" s="113">
        <f t="shared" si="40"/>
        <v>0</v>
      </c>
      <c r="W81" s="110">
        <f t="shared" si="42"/>
        <v>0</v>
      </c>
      <c r="X81" s="110">
        <f t="shared" si="44"/>
        <v>0</v>
      </c>
      <c r="Y81" s="113">
        <f t="shared" si="46"/>
        <v>0</v>
      </c>
      <c r="Z81" s="118">
        <f t="shared" si="48"/>
        <v>0</v>
      </c>
      <c r="AA81" s="85">
        <f t="shared" si="57"/>
        <v>5700341.0222094189</v>
      </c>
      <c r="AC81" s="115">
        <f t="shared" si="58"/>
        <v>0</v>
      </c>
      <c r="AD81" s="115">
        <f t="shared" si="65"/>
        <v>478252.67012662487</v>
      </c>
      <c r="AE81" s="116">
        <f t="shared" si="69"/>
        <v>0</v>
      </c>
      <c r="AF81" s="116">
        <f t="shared" si="72"/>
        <v>474292.00253600307</v>
      </c>
      <c r="AG81" s="116">
        <f t="shared" ref="AG81:AG144" si="75">+IFERROR(F77*$AG$10," ")</f>
        <v>0</v>
      </c>
      <c r="AH81" s="116">
        <f t="shared" si="28"/>
        <v>470364.13536395325</v>
      </c>
      <c r="AI81" s="115">
        <f t="shared" si="31"/>
        <v>0</v>
      </c>
      <c r="AJ81" s="115">
        <f t="shared" si="33"/>
        <v>466468.79697256774</v>
      </c>
      <c r="AK81" s="116">
        <f t="shared" si="35"/>
        <v>0</v>
      </c>
      <c r="AL81" s="116">
        <f t="shared" si="37"/>
        <v>462605.71797351813</v>
      </c>
      <c r="AM81" s="115">
        <f t="shared" si="39"/>
        <v>0</v>
      </c>
      <c r="AN81" s="115">
        <f t="shared" si="41"/>
        <v>0</v>
      </c>
      <c r="AO81" s="116">
        <f t="shared" si="43"/>
        <v>0</v>
      </c>
      <c r="AP81" s="116">
        <f t="shared" si="45"/>
        <v>0</v>
      </c>
      <c r="AQ81" s="115">
        <f t="shared" si="47"/>
        <v>0</v>
      </c>
      <c r="AR81" s="113">
        <f t="shared" si="49"/>
        <v>0</v>
      </c>
      <c r="AS81" s="109">
        <f t="shared" si="59"/>
        <v>2351983.3229726669</v>
      </c>
      <c r="AT81" s="85">
        <f t="shared" si="66"/>
        <v>-134270137.99271226</v>
      </c>
      <c r="AV81" s="45">
        <f t="shared" si="67"/>
        <v>0</v>
      </c>
      <c r="AW81" s="111">
        <f t="shared" si="60"/>
        <v>7500</v>
      </c>
      <c r="AX81" s="111">
        <f t="shared" si="70"/>
        <v>7500</v>
      </c>
      <c r="AY81" s="111">
        <f t="shared" si="73"/>
        <v>7500</v>
      </c>
      <c r="AZ81" s="111">
        <f t="shared" ref="AZ81:AZ144" si="76">+$AZ$11*$AU$13</f>
        <v>7500</v>
      </c>
      <c r="BA81" s="111">
        <f t="shared" si="29"/>
        <v>7500</v>
      </c>
      <c r="BB81" s="112">
        <f t="shared" si="61"/>
        <v>37500</v>
      </c>
    </row>
    <row r="82" spans="1:54" x14ac:dyDescent="0.25">
      <c r="A82" s="99" t="s">
        <v>75</v>
      </c>
      <c r="B82" s="142">
        <f t="shared" si="62"/>
        <v>47452</v>
      </c>
      <c r="C82" s="82">
        <v>71</v>
      </c>
      <c r="D82" s="102">
        <f t="shared" si="51"/>
        <v>80523.243451820861</v>
      </c>
      <c r="E82" s="102">
        <f t="shared" si="54"/>
        <v>56410.922849716262</v>
      </c>
      <c r="F82" s="102">
        <f t="shared" si="52"/>
        <v>24112.320602104595</v>
      </c>
      <c r="G82" s="103">
        <f t="shared" si="55"/>
        <v>80523.243451820861</v>
      </c>
      <c r="H82" s="100">
        <f t="shared" si="63"/>
        <v>13514509.163329797</v>
      </c>
      <c r="J82" s="104" t="str">
        <f t="shared" si="53"/>
        <v>year7</v>
      </c>
      <c r="K82" s="110">
        <f t="shared" si="56"/>
        <v>0</v>
      </c>
      <c r="L82" s="113">
        <f t="shared" si="64"/>
        <v>1130219.4794509313</v>
      </c>
      <c r="M82" s="113">
        <f t="shared" si="68"/>
        <v>0</v>
      </c>
      <c r="N82" s="110">
        <f t="shared" si="71"/>
        <v>1134196.6498231809</v>
      </c>
      <c r="O82" s="110">
        <f t="shared" si="74"/>
        <v>0</v>
      </c>
      <c r="P82" s="110">
        <f t="shared" ref="P82:P145" si="77">+IFERROR(E77*$P$10," ")</f>
        <v>1138140.8831084475</v>
      </c>
      <c r="Q82" s="110">
        <f t="shared" si="30"/>
        <v>0</v>
      </c>
      <c r="R82" s="113">
        <f t="shared" si="32"/>
        <v>1142052.4520764637</v>
      </c>
      <c r="S82" s="113">
        <f t="shared" si="34"/>
        <v>0</v>
      </c>
      <c r="T82" s="110">
        <f t="shared" si="36"/>
        <v>1145931.6272380094</v>
      </c>
      <c r="U82" s="110">
        <f t="shared" si="38"/>
        <v>0</v>
      </c>
      <c r="V82" s="113">
        <f t="shared" si="40"/>
        <v>0</v>
      </c>
      <c r="W82" s="113">
        <f t="shared" si="42"/>
        <v>0</v>
      </c>
      <c r="X82" s="110">
        <f t="shared" si="44"/>
        <v>0</v>
      </c>
      <c r="Y82" s="110">
        <f t="shared" si="46"/>
        <v>0</v>
      </c>
      <c r="Z82" s="118">
        <f t="shared" si="48"/>
        <v>0</v>
      </c>
      <c r="AA82" s="85">
        <f t="shared" si="57"/>
        <v>5690541.0916970326</v>
      </c>
      <c r="AC82" s="116">
        <f t="shared" si="58"/>
        <v>0</v>
      </c>
      <c r="AD82" s="115">
        <f t="shared" si="65"/>
        <v>480245.38958548574</v>
      </c>
      <c r="AE82" s="115">
        <f t="shared" si="69"/>
        <v>0</v>
      </c>
      <c r="AF82" s="116">
        <f t="shared" si="72"/>
        <v>476268.2192132363</v>
      </c>
      <c r="AG82" s="116">
        <f t="shared" si="75"/>
        <v>0</v>
      </c>
      <c r="AH82" s="116">
        <f t="shared" ref="AH82:AH145" si="78">+IFERROR(F77*$AH$10," ")</f>
        <v>472323.9859279698</v>
      </c>
      <c r="AI82" s="116">
        <f t="shared" si="31"/>
        <v>0</v>
      </c>
      <c r="AJ82" s="115">
        <f t="shared" si="33"/>
        <v>468412.41695995338</v>
      </c>
      <c r="AK82" s="115">
        <f t="shared" si="35"/>
        <v>0</v>
      </c>
      <c r="AL82" s="116">
        <f t="shared" si="37"/>
        <v>464533.24179840769</v>
      </c>
      <c r="AM82" s="116">
        <f t="shared" si="39"/>
        <v>0</v>
      </c>
      <c r="AN82" s="115">
        <f t="shared" si="41"/>
        <v>0</v>
      </c>
      <c r="AO82" s="115">
        <f t="shared" si="43"/>
        <v>0</v>
      </c>
      <c r="AP82" s="116">
        <f t="shared" si="45"/>
        <v>0</v>
      </c>
      <c r="AQ82" s="116">
        <f t="shared" si="47"/>
        <v>0</v>
      </c>
      <c r="AR82" s="113">
        <f t="shared" si="49"/>
        <v>0</v>
      </c>
      <c r="AS82" s="109">
        <f t="shared" si="59"/>
        <v>2361783.2534850533</v>
      </c>
      <c r="AT82" s="85">
        <f t="shared" si="66"/>
        <v>-136631921.24619731</v>
      </c>
      <c r="AV82" s="45">
        <f t="shared" si="67"/>
        <v>0</v>
      </c>
      <c r="AW82" s="111">
        <f t="shared" si="60"/>
        <v>7500</v>
      </c>
      <c r="AX82" s="111">
        <f t="shared" si="70"/>
        <v>7500</v>
      </c>
      <c r="AY82" s="111">
        <f t="shared" si="73"/>
        <v>7500</v>
      </c>
      <c r="AZ82" s="111">
        <f t="shared" si="76"/>
        <v>7500</v>
      </c>
      <c r="BA82" s="111">
        <f t="shared" ref="BA82:BA145" si="79">+$BA$11*$AU$13</f>
        <v>7500</v>
      </c>
      <c r="BB82" s="112">
        <f t="shared" si="61"/>
        <v>37500</v>
      </c>
    </row>
    <row r="83" spans="1:54" x14ac:dyDescent="0.25">
      <c r="A83" s="99" t="s">
        <v>75</v>
      </c>
      <c r="B83" s="142">
        <f t="shared" si="62"/>
        <v>47483</v>
      </c>
      <c r="C83" s="82">
        <v>72</v>
      </c>
      <c r="D83" s="102">
        <f t="shared" si="51"/>
        <v>80523.243451820861</v>
      </c>
      <c r="E83" s="102">
        <f t="shared" si="54"/>
        <v>56310.454847207489</v>
      </c>
      <c r="F83" s="102">
        <f t="shared" si="52"/>
        <v>24212.788604613361</v>
      </c>
      <c r="G83" s="103">
        <f t="shared" si="55"/>
        <v>80523.243451820847</v>
      </c>
      <c r="H83" s="100">
        <f t="shared" si="63"/>
        <v>13490296.374725183</v>
      </c>
      <c r="J83" s="104" t="str">
        <f t="shared" si="53"/>
        <v>year7</v>
      </c>
      <c r="K83" s="110">
        <f t="shared" si="56"/>
        <v>0</v>
      </c>
      <c r="L83" s="110">
        <f t="shared" si="64"/>
        <v>1128218.4569943252</v>
      </c>
      <c r="M83" s="113">
        <f t="shared" si="68"/>
        <v>0</v>
      </c>
      <c r="N83" s="113">
        <f t="shared" si="71"/>
        <v>1132212.1989097921</v>
      </c>
      <c r="O83" s="110">
        <f t="shared" si="74"/>
        <v>0</v>
      </c>
      <c r="P83" s="110">
        <f t="shared" si="77"/>
        <v>1136172.866500414</v>
      </c>
      <c r="Q83" s="110">
        <f t="shared" ref="Q83:Q146" si="80">IFERROR(+E77*$Q$10," ")</f>
        <v>0</v>
      </c>
      <c r="R83" s="110">
        <f t="shared" si="32"/>
        <v>1140100.733672464</v>
      </c>
      <c r="S83" s="113">
        <f t="shared" si="34"/>
        <v>0</v>
      </c>
      <c r="T83" s="113">
        <f t="shared" si="36"/>
        <v>1143996.0720638493</v>
      </c>
      <c r="U83" s="110">
        <f t="shared" si="38"/>
        <v>0</v>
      </c>
      <c r="V83" s="110">
        <f t="shared" si="40"/>
        <v>0</v>
      </c>
      <c r="W83" s="113">
        <f t="shared" si="42"/>
        <v>0</v>
      </c>
      <c r="X83" s="113">
        <f t="shared" si="44"/>
        <v>0</v>
      </c>
      <c r="Y83" s="110">
        <f t="shared" si="46"/>
        <v>0</v>
      </c>
      <c r="Z83" s="117">
        <f t="shared" si="48"/>
        <v>0</v>
      </c>
      <c r="AA83" s="85">
        <f t="shared" si="57"/>
        <v>5680700.3281408446</v>
      </c>
      <c r="AC83" s="116">
        <f t="shared" si="58"/>
        <v>0</v>
      </c>
      <c r="AD83" s="116">
        <f t="shared" si="65"/>
        <v>482246.41204209189</v>
      </c>
      <c r="AE83" s="115">
        <f t="shared" si="69"/>
        <v>0</v>
      </c>
      <c r="AF83" s="115">
        <f t="shared" si="72"/>
        <v>478252.67012662487</v>
      </c>
      <c r="AG83" s="116">
        <f t="shared" si="75"/>
        <v>0</v>
      </c>
      <c r="AH83" s="116">
        <f t="shared" si="78"/>
        <v>474292.00253600307</v>
      </c>
      <c r="AI83" s="116">
        <f t="shared" ref="AI83:AI146" si="81">+IFERROR(F77*$AI$10," ")</f>
        <v>0</v>
      </c>
      <c r="AJ83" s="116">
        <f t="shared" si="33"/>
        <v>470364.13536395325</v>
      </c>
      <c r="AK83" s="115">
        <f t="shared" si="35"/>
        <v>0</v>
      </c>
      <c r="AL83" s="115">
        <f t="shared" si="37"/>
        <v>466468.79697256774</v>
      </c>
      <c r="AM83" s="116">
        <f t="shared" si="39"/>
        <v>0</v>
      </c>
      <c r="AN83" s="116">
        <f t="shared" si="41"/>
        <v>0</v>
      </c>
      <c r="AO83" s="115">
        <f t="shared" si="43"/>
        <v>0</v>
      </c>
      <c r="AP83" s="115">
        <f t="shared" si="45"/>
        <v>0</v>
      </c>
      <c r="AQ83" s="116">
        <f t="shared" si="47"/>
        <v>0</v>
      </c>
      <c r="AR83" s="110">
        <f t="shared" si="49"/>
        <v>0</v>
      </c>
      <c r="AS83" s="109">
        <f t="shared" si="59"/>
        <v>2371624.0170412408</v>
      </c>
      <c r="AT83" s="85">
        <f t="shared" si="66"/>
        <v>-139003545.26323855</v>
      </c>
      <c r="AV83" s="45">
        <f t="shared" si="67"/>
        <v>0</v>
      </c>
      <c r="AW83" s="111">
        <f t="shared" si="60"/>
        <v>7500</v>
      </c>
      <c r="AX83" s="111">
        <f t="shared" si="70"/>
        <v>7500</v>
      </c>
      <c r="AY83" s="111">
        <f t="shared" si="73"/>
        <v>7500</v>
      </c>
      <c r="AZ83" s="111">
        <f t="shared" si="76"/>
        <v>7500</v>
      </c>
      <c r="BA83" s="111">
        <f t="shared" si="79"/>
        <v>7500</v>
      </c>
      <c r="BB83" s="112">
        <f t="shared" si="61"/>
        <v>37500</v>
      </c>
    </row>
    <row r="84" spans="1:54" x14ac:dyDescent="0.25">
      <c r="A84" s="99" t="s">
        <v>75</v>
      </c>
      <c r="B84" s="142">
        <f t="shared" si="62"/>
        <v>47514</v>
      </c>
      <c r="C84" s="82">
        <v>73</v>
      </c>
      <c r="D84" s="102">
        <f t="shared" si="51"/>
        <v>80523.243451820861</v>
      </c>
      <c r="E84" s="102">
        <f t="shared" si="54"/>
        <v>56209.568228021599</v>
      </c>
      <c r="F84" s="102">
        <f t="shared" si="52"/>
        <v>24313.675223799255</v>
      </c>
      <c r="G84" s="103">
        <f t="shared" si="55"/>
        <v>80523.243451820861</v>
      </c>
      <c r="H84" s="100">
        <f t="shared" si="63"/>
        <v>13465982.699501384</v>
      </c>
      <c r="J84" s="104" t="str">
        <f t="shared" si="53"/>
        <v>year7</v>
      </c>
      <c r="K84" s="113">
        <f t="shared" si="56"/>
        <v>0</v>
      </c>
      <c r="L84" s="110">
        <f t="shared" si="64"/>
        <v>1126209.0969441498</v>
      </c>
      <c r="M84" s="110">
        <f t="shared" si="68"/>
        <v>0</v>
      </c>
      <c r="N84" s="113">
        <f t="shared" si="71"/>
        <v>1130219.4794509313</v>
      </c>
      <c r="O84" s="113">
        <f t="shared" si="74"/>
        <v>0</v>
      </c>
      <c r="P84" s="110">
        <f t="shared" si="77"/>
        <v>1134196.6498231809</v>
      </c>
      <c r="Q84" s="110">
        <f t="shared" si="80"/>
        <v>0</v>
      </c>
      <c r="R84" s="110">
        <f t="shared" ref="R84:R147" si="82">+IFERROR(E77*$R$10," ")</f>
        <v>1138140.8831084475</v>
      </c>
      <c r="S84" s="110">
        <f t="shared" si="34"/>
        <v>0</v>
      </c>
      <c r="T84" s="113">
        <f t="shared" si="36"/>
        <v>1142052.4520764637</v>
      </c>
      <c r="U84" s="113">
        <f t="shared" si="38"/>
        <v>0</v>
      </c>
      <c r="V84" s="110">
        <f t="shared" si="40"/>
        <v>0</v>
      </c>
      <c r="W84" s="110">
        <f t="shared" si="42"/>
        <v>0</v>
      </c>
      <c r="X84" s="113">
        <f t="shared" si="44"/>
        <v>0</v>
      </c>
      <c r="Y84" s="113">
        <f t="shared" si="46"/>
        <v>0</v>
      </c>
      <c r="Z84" s="117">
        <f t="shared" si="48"/>
        <v>0</v>
      </c>
      <c r="AA84" s="85">
        <f t="shared" si="57"/>
        <v>5670818.561403174</v>
      </c>
      <c r="AC84" s="115">
        <f t="shared" si="58"/>
        <v>0</v>
      </c>
      <c r="AD84" s="116">
        <f t="shared" si="65"/>
        <v>484255.77209226723</v>
      </c>
      <c r="AE84" s="116">
        <f t="shared" si="69"/>
        <v>0</v>
      </c>
      <c r="AF84" s="115">
        <f t="shared" si="72"/>
        <v>480245.38958548574</v>
      </c>
      <c r="AG84" s="115">
        <f t="shared" si="75"/>
        <v>0</v>
      </c>
      <c r="AH84" s="116">
        <f t="shared" si="78"/>
        <v>476268.2192132363</v>
      </c>
      <c r="AI84" s="116">
        <f t="shared" si="81"/>
        <v>0</v>
      </c>
      <c r="AJ84" s="116">
        <f t="shared" ref="AJ84:AJ147" si="83">+IFERROR(F77*$AJ$10," ")</f>
        <v>472323.9859279698</v>
      </c>
      <c r="AK84" s="116">
        <f t="shared" si="35"/>
        <v>0</v>
      </c>
      <c r="AL84" s="115">
        <f t="shared" si="37"/>
        <v>468412.41695995338</v>
      </c>
      <c r="AM84" s="115">
        <f t="shared" si="39"/>
        <v>0</v>
      </c>
      <c r="AN84" s="116">
        <f t="shared" si="41"/>
        <v>0</v>
      </c>
      <c r="AO84" s="116">
        <f t="shared" si="43"/>
        <v>0</v>
      </c>
      <c r="AP84" s="115">
        <f t="shared" si="45"/>
        <v>0</v>
      </c>
      <c r="AQ84" s="115">
        <f t="shared" si="47"/>
        <v>0</v>
      </c>
      <c r="AR84" s="110">
        <f t="shared" si="49"/>
        <v>0</v>
      </c>
      <c r="AS84" s="109">
        <f t="shared" si="59"/>
        <v>2381505.7837789124</v>
      </c>
      <c r="AT84" s="85">
        <f t="shared" si="66"/>
        <v>-141385051.04701746</v>
      </c>
      <c r="AV84" s="45">
        <f t="shared" si="67"/>
        <v>0</v>
      </c>
      <c r="AW84" s="111">
        <f t="shared" si="60"/>
        <v>7500</v>
      </c>
      <c r="AX84" s="111">
        <f t="shared" si="70"/>
        <v>7500</v>
      </c>
      <c r="AY84" s="111">
        <f t="shared" si="73"/>
        <v>7500</v>
      </c>
      <c r="AZ84" s="111">
        <f t="shared" si="76"/>
        <v>7500</v>
      </c>
      <c r="BA84" s="111">
        <f t="shared" si="79"/>
        <v>7500</v>
      </c>
      <c r="BB84" s="112">
        <f t="shared" si="61"/>
        <v>37500</v>
      </c>
    </row>
    <row r="85" spans="1:54" x14ac:dyDescent="0.25">
      <c r="A85" s="99" t="s">
        <v>75</v>
      </c>
      <c r="B85" s="142">
        <f t="shared" si="62"/>
        <v>47542</v>
      </c>
      <c r="C85" s="82">
        <v>74</v>
      </c>
      <c r="D85" s="102">
        <f t="shared" si="51"/>
        <v>80523.243451820861</v>
      </c>
      <c r="E85" s="102">
        <f t="shared" si="54"/>
        <v>56108.261247922441</v>
      </c>
      <c r="F85" s="102">
        <f t="shared" si="52"/>
        <v>24414.982203898417</v>
      </c>
      <c r="G85" s="103">
        <f t="shared" si="55"/>
        <v>80523.243451820861</v>
      </c>
      <c r="H85" s="100">
        <f t="shared" si="63"/>
        <v>13441567.717297485</v>
      </c>
      <c r="J85" s="104" t="str">
        <f t="shared" si="53"/>
        <v>year7</v>
      </c>
      <c r="K85" s="113">
        <f t="shared" si="56"/>
        <v>0</v>
      </c>
      <c r="L85" s="113">
        <f t="shared" si="64"/>
        <v>1124191.364560432</v>
      </c>
      <c r="M85" s="110">
        <f t="shared" si="68"/>
        <v>0</v>
      </c>
      <c r="N85" s="110">
        <f t="shared" si="71"/>
        <v>1128218.4569943252</v>
      </c>
      <c r="O85" s="113">
        <f t="shared" si="74"/>
        <v>0</v>
      </c>
      <c r="P85" s="113">
        <f t="shared" si="77"/>
        <v>1132212.1989097921</v>
      </c>
      <c r="Q85" s="110">
        <f t="shared" si="80"/>
        <v>0</v>
      </c>
      <c r="R85" s="110">
        <f t="shared" si="82"/>
        <v>1136172.866500414</v>
      </c>
      <c r="S85" s="110">
        <f t="shared" ref="S85:S148" si="84">+IFERROR(E77*$S$10," ")</f>
        <v>0</v>
      </c>
      <c r="T85" s="110">
        <f t="shared" si="36"/>
        <v>1140100.733672464</v>
      </c>
      <c r="U85" s="113">
        <f t="shared" si="38"/>
        <v>0</v>
      </c>
      <c r="V85" s="113">
        <f t="shared" si="40"/>
        <v>0</v>
      </c>
      <c r="W85" s="110">
        <f t="shared" si="42"/>
        <v>0</v>
      </c>
      <c r="X85" s="110">
        <f t="shared" si="44"/>
        <v>0</v>
      </c>
      <c r="Y85" s="113">
        <f t="shared" si="46"/>
        <v>0</v>
      </c>
      <c r="Z85" s="118">
        <f t="shared" si="48"/>
        <v>0</v>
      </c>
      <c r="AA85" s="85">
        <f t="shared" si="57"/>
        <v>5660895.620637428</v>
      </c>
      <c r="AC85" s="115">
        <f t="shared" si="58"/>
        <v>0</v>
      </c>
      <c r="AD85" s="115">
        <f t="shared" si="65"/>
        <v>486273.50447598507</v>
      </c>
      <c r="AE85" s="116">
        <f t="shared" si="69"/>
        <v>0</v>
      </c>
      <c r="AF85" s="116">
        <f t="shared" si="72"/>
        <v>482246.41204209189</v>
      </c>
      <c r="AG85" s="115">
        <f t="shared" si="75"/>
        <v>0</v>
      </c>
      <c r="AH85" s="115">
        <f t="shared" si="78"/>
        <v>478252.67012662487</v>
      </c>
      <c r="AI85" s="116">
        <f t="shared" si="81"/>
        <v>0</v>
      </c>
      <c r="AJ85" s="116">
        <f t="shared" si="83"/>
        <v>474292.00253600307</v>
      </c>
      <c r="AK85" s="116">
        <f t="shared" ref="AK85:AK148" si="85">+IFERROR(F77*$AK$10," ")</f>
        <v>0</v>
      </c>
      <c r="AL85" s="116">
        <f t="shared" si="37"/>
        <v>470364.13536395325</v>
      </c>
      <c r="AM85" s="115">
        <f t="shared" si="39"/>
        <v>0</v>
      </c>
      <c r="AN85" s="115">
        <f t="shared" si="41"/>
        <v>0</v>
      </c>
      <c r="AO85" s="116">
        <f t="shared" si="43"/>
        <v>0</v>
      </c>
      <c r="AP85" s="116">
        <f t="shared" si="45"/>
        <v>0</v>
      </c>
      <c r="AQ85" s="115">
        <f t="shared" si="47"/>
        <v>0</v>
      </c>
      <c r="AR85" s="113">
        <f t="shared" si="49"/>
        <v>0</v>
      </c>
      <c r="AS85" s="109">
        <f t="shared" si="59"/>
        <v>2391428.7245446583</v>
      </c>
      <c r="AT85" s="85">
        <f t="shared" si="66"/>
        <v>-143776479.7715621</v>
      </c>
      <c r="AV85" s="45">
        <f t="shared" si="67"/>
        <v>0</v>
      </c>
      <c r="AW85" s="111">
        <f t="shared" si="60"/>
        <v>7500</v>
      </c>
      <c r="AX85" s="111">
        <f t="shared" si="70"/>
        <v>7500</v>
      </c>
      <c r="AY85" s="111">
        <f t="shared" si="73"/>
        <v>7500</v>
      </c>
      <c r="AZ85" s="111">
        <f t="shared" si="76"/>
        <v>7500</v>
      </c>
      <c r="BA85" s="111">
        <f t="shared" si="79"/>
        <v>7500</v>
      </c>
      <c r="BB85" s="112">
        <f t="shared" si="61"/>
        <v>37500</v>
      </c>
    </row>
    <row r="86" spans="1:54" x14ac:dyDescent="0.25">
      <c r="A86" s="99" t="s">
        <v>75</v>
      </c>
      <c r="B86" s="142">
        <f t="shared" si="62"/>
        <v>47573</v>
      </c>
      <c r="C86" s="82">
        <v>75</v>
      </c>
      <c r="D86" s="102">
        <f t="shared" si="51"/>
        <v>80523.243451820861</v>
      </c>
      <c r="E86" s="102">
        <f t="shared" si="54"/>
        <v>56006.532155406188</v>
      </c>
      <c r="F86" s="102">
        <f t="shared" si="52"/>
        <v>24516.711296414662</v>
      </c>
      <c r="G86" s="103">
        <f t="shared" si="55"/>
        <v>80523.243451820847</v>
      </c>
      <c r="H86" s="100">
        <f t="shared" si="63"/>
        <v>13417051.00600107</v>
      </c>
      <c r="J86" s="104" t="str">
        <f t="shared" si="53"/>
        <v>year7</v>
      </c>
      <c r="K86" s="110">
        <f t="shared" si="56"/>
        <v>0</v>
      </c>
      <c r="L86" s="113">
        <f t="shared" si="64"/>
        <v>1122165.2249584489</v>
      </c>
      <c r="M86" s="113">
        <f t="shared" si="68"/>
        <v>0</v>
      </c>
      <c r="N86" s="110">
        <f t="shared" si="71"/>
        <v>1126209.0969441498</v>
      </c>
      <c r="O86" s="110">
        <f t="shared" si="74"/>
        <v>0</v>
      </c>
      <c r="P86" s="113">
        <f t="shared" si="77"/>
        <v>1130219.4794509313</v>
      </c>
      <c r="Q86" s="113">
        <f t="shared" si="80"/>
        <v>0</v>
      </c>
      <c r="R86" s="110">
        <f t="shared" si="82"/>
        <v>1134196.6498231809</v>
      </c>
      <c r="S86" s="110">
        <f t="shared" si="84"/>
        <v>0</v>
      </c>
      <c r="T86" s="110">
        <f t="shared" ref="T86:T149" si="86">+IFERROR(E77*$T$10," ")</f>
        <v>1138140.8831084475</v>
      </c>
      <c r="U86" s="110">
        <f t="shared" si="38"/>
        <v>0</v>
      </c>
      <c r="V86" s="113">
        <f t="shared" si="40"/>
        <v>0</v>
      </c>
      <c r="W86" s="113">
        <f t="shared" si="42"/>
        <v>0</v>
      </c>
      <c r="X86" s="110">
        <f t="shared" si="44"/>
        <v>0</v>
      </c>
      <c r="Y86" s="110">
        <f t="shared" si="46"/>
        <v>0</v>
      </c>
      <c r="Z86" s="118">
        <f t="shared" si="48"/>
        <v>0</v>
      </c>
      <c r="AA86" s="85">
        <f t="shared" si="57"/>
        <v>5650931.3342851577</v>
      </c>
      <c r="AC86" s="116">
        <f t="shared" si="58"/>
        <v>0</v>
      </c>
      <c r="AD86" s="115">
        <f t="shared" si="65"/>
        <v>488299.64407796832</v>
      </c>
      <c r="AE86" s="115">
        <f t="shared" si="69"/>
        <v>0</v>
      </c>
      <c r="AF86" s="116">
        <f t="shared" si="72"/>
        <v>484255.77209226723</v>
      </c>
      <c r="AG86" s="116">
        <f t="shared" si="75"/>
        <v>0</v>
      </c>
      <c r="AH86" s="115">
        <f t="shared" si="78"/>
        <v>480245.38958548574</v>
      </c>
      <c r="AI86" s="115">
        <f t="shared" si="81"/>
        <v>0</v>
      </c>
      <c r="AJ86" s="116">
        <f t="shared" si="83"/>
        <v>476268.2192132363</v>
      </c>
      <c r="AK86" s="116">
        <f t="shared" si="85"/>
        <v>0</v>
      </c>
      <c r="AL86" s="116">
        <f t="shared" ref="AL86:AL149" si="87">+IFERROR(F77*$AL$10," ")</f>
        <v>472323.9859279698</v>
      </c>
      <c r="AM86" s="116">
        <f t="shared" si="39"/>
        <v>0</v>
      </c>
      <c r="AN86" s="115">
        <f t="shared" si="41"/>
        <v>0</v>
      </c>
      <c r="AO86" s="115">
        <f t="shared" si="43"/>
        <v>0</v>
      </c>
      <c r="AP86" s="116">
        <f t="shared" si="45"/>
        <v>0</v>
      </c>
      <c r="AQ86" s="116">
        <f t="shared" si="47"/>
        <v>0</v>
      </c>
      <c r="AR86" s="113">
        <f t="shared" si="49"/>
        <v>0</v>
      </c>
      <c r="AS86" s="109">
        <f t="shared" si="59"/>
        <v>2401393.0108969272</v>
      </c>
      <c r="AT86" s="85">
        <f t="shared" si="66"/>
        <v>-146177872.78245902</v>
      </c>
      <c r="AV86" s="45">
        <f t="shared" si="67"/>
        <v>0</v>
      </c>
      <c r="AW86" s="111">
        <f t="shared" si="60"/>
        <v>7500</v>
      </c>
      <c r="AX86" s="111">
        <f t="shared" si="70"/>
        <v>7500</v>
      </c>
      <c r="AY86" s="111">
        <f t="shared" si="73"/>
        <v>7500</v>
      </c>
      <c r="AZ86" s="111">
        <f t="shared" si="76"/>
        <v>7500</v>
      </c>
      <c r="BA86" s="111">
        <f t="shared" si="79"/>
        <v>7500</v>
      </c>
      <c r="BB86" s="112">
        <f t="shared" si="61"/>
        <v>37500</v>
      </c>
    </row>
    <row r="87" spans="1:54" x14ac:dyDescent="0.25">
      <c r="A87" s="99" t="s">
        <v>75</v>
      </c>
      <c r="B87" s="142">
        <f t="shared" si="62"/>
        <v>47603</v>
      </c>
      <c r="C87" s="82">
        <v>76</v>
      </c>
      <c r="D87" s="102">
        <f t="shared" si="51"/>
        <v>80523.243451820861</v>
      </c>
      <c r="E87" s="102">
        <f t="shared" si="54"/>
        <v>55904.379191671142</v>
      </c>
      <c r="F87" s="102">
        <f t="shared" si="52"/>
        <v>24618.864260149723</v>
      </c>
      <c r="G87" s="103">
        <f t="shared" si="55"/>
        <v>80523.243451820861</v>
      </c>
      <c r="H87" s="100">
        <f t="shared" si="63"/>
        <v>13392432.14174092</v>
      </c>
      <c r="J87" s="104" t="str">
        <f t="shared" si="53"/>
        <v>year7</v>
      </c>
      <c r="K87" s="110">
        <f t="shared" si="56"/>
        <v>0</v>
      </c>
      <c r="L87" s="110">
        <f t="shared" si="64"/>
        <v>1120130.6431081237</v>
      </c>
      <c r="M87" s="113">
        <f t="shared" si="68"/>
        <v>0</v>
      </c>
      <c r="N87" s="113">
        <f t="shared" si="71"/>
        <v>1124191.364560432</v>
      </c>
      <c r="O87" s="110">
        <f t="shared" si="74"/>
        <v>0</v>
      </c>
      <c r="P87" s="110">
        <f t="shared" si="77"/>
        <v>1128218.4569943252</v>
      </c>
      <c r="Q87" s="113">
        <f t="shared" si="80"/>
        <v>0</v>
      </c>
      <c r="R87" s="113">
        <f t="shared" si="82"/>
        <v>1132212.1989097921</v>
      </c>
      <c r="S87" s="110">
        <f t="shared" si="84"/>
        <v>0</v>
      </c>
      <c r="T87" s="110">
        <f t="shared" si="86"/>
        <v>1136172.866500414</v>
      </c>
      <c r="U87" s="110">
        <f t="shared" ref="U87:U150" si="88">+IFERROR(E77*$U$10," ")</f>
        <v>0</v>
      </c>
      <c r="V87" s="110">
        <f t="shared" si="40"/>
        <v>0</v>
      </c>
      <c r="W87" s="113">
        <f t="shared" si="42"/>
        <v>0</v>
      </c>
      <c r="X87" s="113">
        <f t="shared" si="44"/>
        <v>0</v>
      </c>
      <c r="Y87" s="110">
        <f t="shared" si="46"/>
        <v>0</v>
      </c>
      <c r="Z87" s="117">
        <f t="shared" si="48"/>
        <v>0</v>
      </c>
      <c r="AA87" s="85">
        <f t="shared" si="57"/>
        <v>5640925.5300730867</v>
      </c>
      <c r="AC87" s="116">
        <f t="shared" si="58"/>
        <v>0</v>
      </c>
      <c r="AD87" s="116">
        <f t="shared" si="65"/>
        <v>490334.22592829325</v>
      </c>
      <c r="AE87" s="115">
        <f t="shared" si="69"/>
        <v>0</v>
      </c>
      <c r="AF87" s="115">
        <f t="shared" si="72"/>
        <v>486273.50447598507</v>
      </c>
      <c r="AG87" s="116">
        <f t="shared" si="75"/>
        <v>0</v>
      </c>
      <c r="AH87" s="116">
        <f t="shared" si="78"/>
        <v>482246.41204209189</v>
      </c>
      <c r="AI87" s="115">
        <f t="shared" si="81"/>
        <v>0</v>
      </c>
      <c r="AJ87" s="115">
        <f t="shared" si="83"/>
        <v>478252.67012662487</v>
      </c>
      <c r="AK87" s="116">
        <f t="shared" si="85"/>
        <v>0</v>
      </c>
      <c r="AL87" s="116">
        <f t="shared" si="87"/>
        <v>474292.00253600307</v>
      </c>
      <c r="AM87" s="116">
        <f t="shared" ref="AM87:AM150" si="89">+IFERROR(F77*$AM$10," ")</f>
        <v>0</v>
      </c>
      <c r="AN87" s="116">
        <f t="shared" si="41"/>
        <v>0</v>
      </c>
      <c r="AO87" s="115">
        <f t="shared" si="43"/>
        <v>0</v>
      </c>
      <c r="AP87" s="115">
        <f t="shared" si="45"/>
        <v>0</v>
      </c>
      <c r="AQ87" s="116">
        <f t="shared" si="47"/>
        <v>0</v>
      </c>
      <c r="AR87" s="110">
        <f t="shared" si="49"/>
        <v>0</v>
      </c>
      <c r="AS87" s="109">
        <f t="shared" si="59"/>
        <v>2411398.8151089982</v>
      </c>
      <c r="AT87" s="85">
        <f t="shared" si="66"/>
        <v>-148589271.59756801</v>
      </c>
      <c r="AV87" s="45">
        <f t="shared" si="67"/>
        <v>0</v>
      </c>
      <c r="AW87" s="111">
        <f t="shared" si="60"/>
        <v>7500</v>
      </c>
      <c r="AX87" s="111">
        <f t="shared" si="70"/>
        <v>7500</v>
      </c>
      <c r="AY87" s="111">
        <f t="shared" si="73"/>
        <v>7500</v>
      </c>
      <c r="AZ87" s="111">
        <f t="shared" si="76"/>
        <v>7500</v>
      </c>
      <c r="BA87" s="111">
        <f t="shared" si="79"/>
        <v>7500</v>
      </c>
      <c r="BB87" s="112">
        <f t="shared" si="61"/>
        <v>37500</v>
      </c>
    </row>
    <row r="88" spans="1:54" x14ac:dyDescent="0.25">
      <c r="A88" s="99" t="s">
        <v>76</v>
      </c>
      <c r="B88" s="142">
        <f t="shared" si="62"/>
        <v>47634</v>
      </c>
      <c r="C88" s="82">
        <v>77</v>
      </c>
      <c r="D88" s="102">
        <f t="shared" si="51"/>
        <v>80523.243451820861</v>
      </c>
      <c r="E88" s="102">
        <f t="shared" si="54"/>
        <v>55801.800590587176</v>
      </c>
      <c r="F88" s="102">
        <f t="shared" si="52"/>
        <v>24721.442861233678</v>
      </c>
      <c r="G88" s="103">
        <f t="shared" si="55"/>
        <v>80523.243451820861</v>
      </c>
      <c r="H88" s="100">
        <f t="shared" si="63"/>
        <v>13367710.698879687</v>
      </c>
      <c r="J88" s="104" t="str">
        <f t="shared" si="53"/>
        <v>year8</v>
      </c>
      <c r="K88" s="113">
        <f t="shared" si="56"/>
        <v>0</v>
      </c>
      <c r="L88" s="110">
        <f t="shared" si="64"/>
        <v>1118087.5838334227</v>
      </c>
      <c r="M88" s="110">
        <f t="shared" si="68"/>
        <v>0</v>
      </c>
      <c r="N88" s="113">
        <f t="shared" si="71"/>
        <v>1122165.2249584489</v>
      </c>
      <c r="O88" s="113">
        <f t="shared" si="74"/>
        <v>0</v>
      </c>
      <c r="P88" s="110">
        <f t="shared" si="77"/>
        <v>1126209.0969441498</v>
      </c>
      <c r="Q88" s="110">
        <f t="shared" si="80"/>
        <v>0</v>
      </c>
      <c r="R88" s="113">
        <f t="shared" si="82"/>
        <v>1130219.4794509313</v>
      </c>
      <c r="S88" s="113">
        <f t="shared" si="84"/>
        <v>0</v>
      </c>
      <c r="T88" s="110">
        <f t="shared" si="86"/>
        <v>1134196.6498231809</v>
      </c>
      <c r="U88" s="110">
        <f t="shared" si="88"/>
        <v>0</v>
      </c>
      <c r="V88" s="110">
        <f t="shared" ref="V88:V151" si="90">+IFERROR(E77*$V$10," ")</f>
        <v>0</v>
      </c>
      <c r="W88" s="110">
        <f t="shared" si="42"/>
        <v>0</v>
      </c>
      <c r="X88" s="113">
        <f t="shared" si="44"/>
        <v>0</v>
      </c>
      <c r="Y88" s="113">
        <f t="shared" si="46"/>
        <v>0</v>
      </c>
      <c r="Z88" s="117">
        <f t="shared" si="48"/>
        <v>0</v>
      </c>
      <c r="AA88" s="85">
        <f t="shared" si="57"/>
        <v>5630878.0350101348</v>
      </c>
      <c r="AC88" s="115">
        <f t="shared" si="58"/>
        <v>0</v>
      </c>
      <c r="AD88" s="116">
        <f t="shared" si="65"/>
        <v>492377.28520299448</v>
      </c>
      <c r="AE88" s="116">
        <f t="shared" si="69"/>
        <v>0</v>
      </c>
      <c r="AF88" s="115">
        <f t="shared" si="72"/>
        <v>488299.64407796832</v>
      </c>
      <c r="AG88" s="115">
        <f t="shared" si="75"/>
        <v>0</v>
      </c>
      <c r="AH88" s="116">
        <f t="shared" si="78"/>
        <v>484255.77209226723</v>
      </c>
      <c r="AI88" s="116">
        <f t="shared" si="81"/>
        <v>0</v>
      </c>
      <c r="AJ88" s="115">
        <f t="shared" si="83"/>
        <v>480245.38958548574</v>
      </c>
      <c r="AK88" s="115">
        <f t="shared" si="85"/>
        <v>0</v>
      </c>
      <c r="AL88" s="116">
        <f t="shared" si="87"/>
        <v>476268.2192132363</v>
      </c>
      <c r="AM88" s="116">
        <f t="shared" si="89"/>
        <v>0</v>
      </c>
      <c r="AN88" s="116">
        <f t="shared" ref="AN88:AN151" si="91">+IFERROR(F77*$AN$10," ")</f>
        <v>0</v>
      </c>
      <c r="AO88" s="116">
        <f t="shared" si="43"/>
        <v>0</v>
      </c>
      <c r="AP88" s="115">
        <f t="shared" si="45"/>
        <v>0</v>
      </c>
      <c r="AQ88" s="115">
        <f t="shared" si="47"/>
        <v>0</v>
      </c>
      <c r="AR88" s="110">
        <f t="shared" si="49"/>
        <v>0</v>
      </c>
      <c r="AS88" s="109">
        <f t="shared" si="59"/>
        <v>2421446.310171952</v>
      </c>
      <c r="AT88" s="85">
        <f t="shared" si="66"/>
        <v>-151010717.90773997</v>
      </c>
      <c r="AV88" s="45">
        <f t="shared" si="67"/>
        <v>0</v>
      </c>
      <c r="AW88" s="111">
        <f t="shared" si="60"/>
        <v>7500</v>
      </c>
      <c r="AX88" s="111">
        <f t="shared" si="70"/>
        <v>7500</v>
      </c>
      <c r="AY88" s="111">
        <f t="shared" si="73"/>
        <v>7500</v>
      </c>
      <c r="AZ88" s="111">
        <f t="shared" si="76"/>
        <v>7500</v>
      </c>
      <c r="BA88" s="111">
        <f t="shared" si="79"/>
        <v>7500</v>
      </c>
      <c r="BB88" s="112">
        <f t="shared" si="61"/>
        <v>37500</v>
      </c>
    </row>
    <row r="89" spans="1:54" x14ac:dyDescent="0.25">
      <c r="A89" s="99" t="s">
        <v>76</v>
      </c>
      <c r="B89" s="142">
        <f t="shared" si="62"/>
        <v>47664</v>
      </c>
      <c r="C89" s="82">
        <v>78</v>
      </c>
      <c r="D89" s="102">
        <f t="shared" si="51"/>
        <v>80523.243451820861</v>
      </c>
      <c r="E89" s="102">
        <f t="shared" si="54"/>
        <v>55698.79457866538</v>
      </c>
      <c r="F89" s="102">
        <f t="shared" si="52"/>
        <v>24824.448873155485</v>
      </c>
      <c r="G89" s="103">
        <f t="shared" si="55"/>
        <v>80523.243451820861</v>
      </c>
      <c r="H89" s="100">
        <f t="shared" si="63"/>
        <v>13342886.250006532</v>
      </c>
      <c r="J89" s="104" t="str">
        <f t="shared" si="53"/>
        <v>year8</v>
      </c>
      <c r="K89" s="113">
        <f t="shared" si="56"/>
        <v>0</v>
      </c>
      <c r="L89" s="113">
        <f t="shared" si="64"/>
        <v>1116036.0118117435</v>
      </c>
      <c r="M89" s="110">
        <f t="shared" si="68"/>
        <v>0</v>
      </c>
      <c r="N89" s="110">
        <f t="shared" si="71"/>
        <v>1120130.6431081237</v>
      </c>
      <c r="O89" s="113">
        <f t="shared" si="74"/>
        <v>0</v>
      </c>
      <c r="P89" s="113">
        <f t="shared" si="77"/>
        <v>1124191.364560432</v>
      </c>
      <c r="Q89" s="110">
        <f t="shared" si="80"/>
        <v>0</v>
      </c>
      <c r="R89" s="110">
        <f t="shared" si="82"/>
        <v>1128218.4569943252</v>
      </c>
      <c r="S89" s="113">
        <f t="shared" si="84"/>
        <v>0</v>
      </c>
      <c r="T89" s="113">
        <f t="shared" si="86"/>
        <v>1132212.1989097921</v>
      </c>
      <c r="U89" s="110">
        <f t="shared" si="88"/>
        <v>0</v>
      </c>
      <c r="V89" s="110">
        <f t="shared" si="90"/>
        <v>0</v>
      </c>
      <c r="W89" s="110">
        <f t="shared" ref="W89:W152" si="92">+IFERROR(E77*$W$10," ")</f>
        <v>0</v>
      </c>
      <c r="X89" s="110">
        <f t="shared" si="44"/>
        <v>0</v>
      </c>
      <c r="Y89" s="113">
        <f t="shared" si="46"/>
        <v>0</v>
      </c>
      <c r="Z89" s="118">
        <f t="shared" si="48"/>
        <v>0</v>
      </c>
      <c r="AA89" s="85">
        <f t="shared" si="57"/>
        <v>5620788.6753844162</v>
      </c>
      <c r="AC89" s="115">
        <f t="shared" si="58"/>
        <v>0</v>
      </c>
      <c r="AD89" s="115">
        <f t="shared" si="65"/>
        <v>494428.85722467356</v>
      </c>
      <c r="AE89" s="116">
        <f t="shared" si="69"/>
        <v>0</v>
      </c>
      <c r="AF89" s="116">
        <f t="shared" si="72"/>
        <v>490334.22592829325</v>
      </c>
      <c r="AG89" s="115">
        <f t="shared" si="75"/>
        <v>0</v>
      </c>
      <c r="AH89" s="115">
        <f t="shared" si="78"/>
        <v>486273.50447598507</v>
      </c>
      <c r="AI89" s="116">
        <f t="shared" si="81"/>
        <v>0</v>
      </c>
      <c r="AJ89" s="116">
        <f t="shared" si="83"/>
        <v>482246.41204209189</v>
      </c>
      <c r="AK89" s="115">
        <f t="shared" si="85"/>
        <v>0</v>
      </c>
      <c r="AL89" s="115">
        <f t="shared" si="87"/>
        <v>478252.67012662487</v>
      </c>
      <c r="AM89" s="116">
        <f t="shared" si="89"/>
        <v>0</v>
      </c>
      <c r="AN89" s="116">
        <f t="shared" si="91"/>
        <v>0</v>
      </c>
      <c r="AO89" s="116">
        <f t="shared" ref="AO89:AO152" si="93">+IFERROR(F77*$AO$10," ")</f>
        <v>0</v>
      </c>
      <c r="AP89" s="116">
        <f t="shared" si="45"/>
        <v>0</v>
      </c>
      <c r="AQ89" s="115">
        <f t="shared" si="47"/>
        <v>0</v>
      </c>
      <c r="AR89" s="113">
        <f t="shared" si="49"/>
        <v>0</v>
      </c>
      <c r="AS89" s="109">
        <f t="shared" si="59"/>
        <v>2431535.6697976682</v>
      </c>
      <c r="AT89" s="85">
        <f t="shared" si="66"/>
        <v>-153442253.57753763</v>
      </c>
      <c r="AV89" s="45">
        <f t="shared" si="67"/>
        <v>0</v>
      </c>
      <c r="AW89" s="111">
        <f t="shared" si="60"/>
        <v>7500</v>
      </c>
      <c r="AX89" s="111">
        <f t="shared" si="70"/>
        <v>7500</v>
      </c>
      <c r="AY89" s="111">
        <f t="shared" si="73"/>
        <v>7500</v>
      </c>
      <c r="AZ89" s="111">
        <f t="shared" si="76"/>
        <v>7500</v>
      </c>
      <c r="BA89" s="111">
        <f t="shared" si="79"/>
        <v>7500</v>
      </c>
      <c r="BB89" s="112">
        <f t="shared" si="61"/>
        <v>37500</v>
      </c>
    </row>
    <row r="90" spans="1:54" x14ac:dyDescent="0.25">
      <c r="A90" s="99" t="s">
        <v>76</v>
      </c>
      <c r="B90" s="142">
        <f t="shared" si="62"/>
        <v>47695</v>
      </c>
      <c r="C90" s="82">
        <v>79</v>
      </c>
      <c r="D90" s="102">
        <f t="shared" si="51"/>
        <v>80523.243451820861</v>
      </c>
      <c r="E90" s="102">
        <f t="shared" si="54"/>
        <v>55595.359375027227</v>
      </c>
      <c r="F90" s="102">
        <f t="shared" si="52"/>
        <v>24927.884076793634</v>
      </c>
      <c r="G90" s="103">
        <f t="shared" si="55"/>
        <v>80523.243451820861</v>
      </c>
      <c r="H90" s="100">
        <f t="shared" si="63"/>
        <v>13317958.36592974</v>
      </c>
      <c r="J90" s="104" t="str">
        <f t="shared" si="53"/>
        <v>year8</v>
      </c>
      <c r="K90" s="110">
        <f t="shared" si="56"/>
        <v>0</v>
      </c>
      <c r="L90" s="113">
        <f t="shared" si="64"/>
        <v>1113975.8915733076</v>
      </c>
      <c r="M90" s="113">
        <f t="shared" si="68"/>
        <v>0</v>
      </c>
      <c r="N90" s="110">
        <f t="shared" si="71"/>
        <v>1118087.5838334227</v>
      </c>
      <c r="O90" s="110">
        <f t="shared" si="74"/>
        <v>0</v>
      </c>
      <c r="P90" s="113">
        <f t="shared" si="77"/>
        <v>1122165.2249584489</v>
      </c>
      <c r="Q90" s="113">
        <f t="shared" si="80"/>
        <v>0</v>
      </c>
      <c r="R90" s="110">
        <f t="shared" si="82"/>
        <v>1126209.0969441498</v>
      </c>
      <c r="S90" s="110">
        <f t="shared" si="84"/>
        <v>0</v>
      </c>
      <c r="T90" s="113">
        <f t="shared" si="86"/>
        <v>1130219.4794509313</v>
      </c>
      <c r="U90" s="113">
        <f t="shared" si="88"/>
        <v>0</v>
      </c>
      <c r="V90" s="110">
        <f t="shared" si="90"/>
        <v>0</v>
      </c>
      <c r="W90" s="110">
        <f t="shared" si="92"/>
        <v>0</v>
      </c>
      <c r="X90" s="110">
        <f t="shared" ref="X90:X153" si="94">+IFERROR(E77*$X$10," ")</f>
        <v>0</v>
      </c>
      <c r="Y90" s="110">
        <f t="shared" si="46"/>
        <v>0</v>
      </c>
      <c r="Z90" s="118">
        <f t="shared" si="48"/>
        <v>0</v>
      </c>
      <c r="AA90" s="85">
        <f t="shared" si="57"/>
        <v>5610657.2767602596</v>
      </c>
      <c r="AC90" s="116">
        <f t="shared" si="58"/>
        <v>0</v>
      </c>
      <c r="AD90" s="115">
        <f t="shared" si="65"/>
        <v>496488.97746310971</v>
      </c>
      <c r="AE90" s="115">
        <f t="shared" si="69"/>
        <v>0</v>
      </c>
      <c r="AF90" s="116">
        <f t="shared" si="72"/>
        <v>492377.28520299448</v>
      </c>
      <c r="AG90" s="116">
        <f t="shared" si="75"/>
        <v>0</v>
      </c>
      <c r="AH90" s="115">
        <f t="shared" si="78"/>
        <v>488299.64407796832</v>
      </c>
      <c r="AI90" s="115">
        <f t="shared" si="81"/>
        <v>0</v>
      </c>
      <c r="AJ90" s="116">
        <f t="shared" si="83"/>
        <v>484255.77209226723</v>
      </c>
      <c r="AK90" s="116">
        <f t="shared" si="85"/>
        <v>0</v>
      </c>
      <c r="AL90" s="115">
        <f t="shared" si="87"/>
        <v>480245.38958548574</v>
      </c>
      <c r="AM90" s="115">
        <f t="shared" si="89"/>
        <v>0</v>
      </c>
      <c r="AN90" s="116">
        <f t="shared" si="91"/>
        <v>0</v>
      </c>
      <c r="AO90" s="116">
        <f t="shared" si="93"/>
        <v>0</v>
      </c>
      <c r="AP90" s="116">
        <f t="shared" ref="AP90:AP153" si="95">+IFERROR(F77*$AP$10," ")</f>
        <v>0</v>
      </c>
      <c r="AQ90" s="116">
        <f t="shared" si="47"/>
        <v>0</v>
      </c>
      <c r="AR90" s="113">
        <f t="shared" si="49"/>
        <v>0</v>
      </c>
      <c r="AS90" s="109">
        <f t="shared" si="59"/>
        <v>2441667.0684218253</v>
      </c>
      <c r="AT90" s="85">
        <f t="shared" si="66"/>
        <v>-155883920.64595944</v>
      </c>
      <c r="AV90" s="45">
        <f t="shared" si="67"/>
        <v>0</v>
      </c>
      <c r="AW90" s="111">
        <f t="shared" si="60"/>
        <v>7500</v>
      </c>
      <c r="AX90" s="111">
        <f t="shared" si="70"/>
        <v>7500</v>
      </c>
      <c r="AY90" s="111">
        <f t="shared" si="73"/>
        <v>7500</v>
      </c>
      <c r="AZ90" s="111">
        <f t="shared" si="76"/>
        <v>7500</v>
      </c>
      <c r="BA90" s="111">
        <f t="shared" si="79"/>
        <v>7500</v>
      </c>
      <c r="BB90" s="112">
        <f t="shared" si="61"/>
        <v>37500</v>
      </c>
    </row>
    <row r="91" spans="1:54" x14ac:dyDescent="0.25">
      <c r="A91" s="99" t="s">
        <v>76</v>
      </c>
      <c r="B91" s="142">
        <f t="shared" si="62"/>
        <v>47726</v>
      </c>
      <c r="C91" s="82">
        <v>80</v>
      </c>
      <c r="D91" s="102">
        <f t="shared" si="51"/>
        <v>80523.243451820861</v>
      </c>
      <c r="E91" s="102">
        <f t="shared" si="54"/>
        <v>55491.493191373913</v>
      </c>
      <c r="F91" s="102">
        <f t="shared" si="52"/>
        <v>25031.750260446941</v>
      </c>
      <c r="G91" s="103">
        <f t="shared" si="55"/>
        <v>80523.243451820861</v>
      </c>
      <c r="H91" s="100">
        <f t="shared" si="63"/>
        <v>13292926.615669293</v>
      </c>
      <c r="J91" s="104" t="str">
        <f t="shared" si="53"/>
        <v>year8</v>
      </c>
      <c r="K91" s="110">
        <f t="shared" si="56"/>
        <v>0</v>
      </c>
      <c r="L91" s="110">
        <f t="shared" si="64"/>
        <v>1111907.1875005446</v>
      </c>
      <c r="M91" s="113">
        <f t="shared" si="68"/>
        <v>0</v>
      </c>
      <c r="N91" s="113">
        <f t="shared" si="71"/>
        <v>1116036.0118117435</v>
      </c>
      <c r="O91" s="110">
        <f t="shared" si="74"/>
        <v>0</v>
      </c>
      <c r="P91" s="110">
        <f t="shared" si="77"/>
        <v>1120130.6431081237</v>
      </c>
      <c r="Q91" s="113">
        <f t="shared" si="80"/>
        <v>0</v>
      </c>
      <c r="R91" s="113">
        <f t="shared" si="82"/>
        <v>1124191.364560432</v>
      </c>
      <c r="S91" s="110">
        <f t="shared" si="84"/>
        <v>0</v>
      </c>
      <c r="T91" s="110">
        <f t="shared" si="86"/>
        <v>1128218.4569943252</v>
      </c>
      <c r="U91" s="113">
        <f t="shared" si="88"/>
        <v>0</v>
      </c>
      <c r="V91" s="113">
        <f t="shared" si="90"/>
        <v>0</v>
      </c>
      <c r="W91" s="110">
        <f t="shared" si="92"/>
        <v>0</v>
      </c>
      <c r="X91" s="110">
        <f t="shared" si="94"/>
        <v>0</v>
      </c>
      <c r="Y91" s="110">
        <f t="shared" ref="Y91:Y154" si="96">+IFERROR(E77*$Y$10," ")</f>
        <v>0</v>
      </c>
      <c r="Z91" s="117">
        <f t="shared" si="48"/>
        <v>0</v>
      </c>
      <c r="AA91" s="85">
        <f t="shared" si="57"/>
        <v>5600483.663975169</v>
      </c>
      <c r="AC91" s="116">
        <f t="shared" si="58"/>
        <v>0</v>
      </c>
      <c r="AD91" s="116">
        <f t="shared" si="65"/>
        <v>498557.68153587269</v>
      </c>
      <c r="AE91" s="115">
        <f t="shared" si="69"/>
        <v>0</v>
      </c>
      <c r="AF91" s="115">
        <f t="shared" si="72"/>
        <v>494428.85722467356</v>
      </c>
      <c r="AG91" s="116">
        <f t="shared" si="75"/>
        <v>0</v>
      </c>
      <c r="AH91" s="116">
        <f t="shared" si="78"/>
        <v>490334.22592829325</v>
      </c>
      <c r="AI91" s="115">
        <f t="shared" si="81"/>
        <v>0</v>
      </c>
      <c r="AJ91" s="115">
        <f t="shared" si="83"/>
        <v>486273.50447598507</v>
      </c>
      <c r="AK91" s="116">
        <f t="shared" si="85"/>
        <v>0</v>
      </c>
      <c r="AL91" s="116">
        <f t="shared" si="87"/>
        <v>482246.41204209189</v>
      </c>
      <c r="AM91" s="115">
        <f t="shared" si="89"/>
        <v>0</v>
      </c>
      <c r="AN91" s="115">
        <f t="shared" si="91"/>
        <v>0</v>
      </c>
      <c r="AO91" s="116">
        <f t="shared" si="93"/>
        <v>0</v>
      </c>
      <c r="AP91" s="116">
        <f t="shared" si="95"/>
        <v>0</v>
      </c>
      <c r="AQ91" s="116">
        <f t="shared" ref="AQ91:AQ154" si="97">+IFERROR(F77*$AQ$10," ")</f>
        <v>0</v>
      </c>
      <c r="AR91" s="110">
        <f t="shared" si="49"/>
        <v>0</v>
      </c>
      <c r="AS91" s="109">
        <f t="shared" si="59"/>
        <v>2451840.6812069165</v>
      </c>
      <c r="AT91" s="85">
        <f t="shared" si="66"/>
        <v>-158335761.32716635</v>
      </c>
      <c r="AV91" s="45">
        <f t="shared" si="67"/>
        <v>0</v>
      </c>
      <c r="AW91" s="111">
        <f t="shared" si="60"/>
        <v>7500</v>
      </c>
      <c r="AX91" s="111">
        <f t="shared" si="70"/>
        <v>7500</v>
      </c>
      <c r="AY91" s="111">
        <f t="shared" si="73"/>
        <v>7500</v>
      </c>
      <c r="AZ91" s="111">
        <f t="shared" si="76"/>
        <v>7500</v>
      </c>
      <c r="BA91" s="111">
        <f t="shared" si="79"/>
        <v>7500</v>
      </c>
      <c r="BB91" s="112">
        <f t="shared" si="61"/>
        <v>37500</v>
      </c>
    </row>
    <row r="92" spans="1:54" x14ac:dyDescent="0.25">
      <c r="A92" s="99" t="s">
        <v>76</v>
      </c>
      <c r="B92" s="142">
        <f t="shared" si="62"/>
        <v>47756</v>
      </c>
      <c r="C92" s="82">
        <v>81</v>
      </c>
      <c r="D92" s="102">
        <f t="shared" si="51"/>
        <v>80523.243451820861</v>
      </c>
      <c r="E92" s="102">
        <f t="shared" si="54"/>
        <v>55387.194231955378</v>
      </c>
      <c r="F92" s="102">
        <f t="shared" si="52"/>
        <v>25136.049219865468</v>
      </c>
      <c r="G92" s="103">
        <f t="shared" si="55"/>
        <v>80523.243451820847</v>
      </c>
      <c r="H92" s="100">
        <f t="shared" si="63"/>
        <v>13267790.566449428</v>
      </c>
      <c r="J92" s="104" t="str">
        <f t="shared" si="53"/>
        <v>year8</v>
      </c>
      <c r="K92" s="113">
        <f t="shared" si="56"/>
        <v>0</v>
      </c>
      <c r="L92" s="110">
        <f t="shared" si="64"/>
        <v>1109829.8638274781</v>
      </c>
      <c r="M92" s="110">
        <f t="shared" si="68"/>
        <v>0</v>
      </c>
      <c r="N92" s="113">
        <f t="shared" si="71"/>
        <v>1113975.8915733076</v>
      </c>
      <c r="O92" s="113">
        <f t="shared" si="74"/>
        <v>0</v>
      </c>
      <c r="P92" s="110">
        <f t="shared" si="77"/>
        <v>1118087.5838334227</v>
      </c>
      <c r="Q92" s="110">
        <f t="shared" si="80"/>
        <v>0</v>
      </c>
      <c r="R92" s="113">
        <f t="shared" si="82"/>
        <v>1122165.2249584489</v>
      </c>
      <c r="S92" s="113">
        <f t="shared" si="84"/>
        <v>0</v>
      </c>
      <c r="T92" s="110">
        <f t="shared" si="86"/>
        <v>1126209.0969441498</v>
      </c>
      <c r="U92" s="110">
        <f t="shared" si="88"/>
        <v>0</v>
      </c>
      <c r="V92" s="113">
        <f t="shared" si="90"/>
        <v>0</v>
      </c>
      <c r="W92" s="113">
        <f t="shared" si="92"/>
        <v>0</v>
      </c>
      <c r="X92" s="110">
        <f t="shared" si="94"/>
        <v>0</v>
      </c>
      <c r="Y92" s="110">
        <f t="shared" si="96"/>
        <v>0</v>
      </c>
      <c r="Z92" s="117">
        <f t="shared" ref="Z92:Z155" si="98">+IFERROR(E77*$Z$10," ")</f>
        <v>0</v>
      </c>
      <c r="AA92" s="85">
        <f t="shared" si="57"/>
        <v>5590267.6611368069</v>
      </c>
      <c r="AC92" s="115">
        <f t="shared" si="58"/>
        <v>0</v>
      </c>
      <c r="AD92" s="116">
        <f t="shared" si="65"/>
        <v>500635.00520893885</v>
      </c>
      <c r="AE92" s="116">
        <f t="shared" si="69"/>
        <v>0</v>
      </c>
      <c r="AF92" s="115">
        <f t="shared" si="72"/>
        <v>496488.97746310971</v>
      </c>
      <c r="AG92" s="115">
        <f t="shared" si="75"/>
        <v>0</v>
      </c>
      <c r="AH92" s="116">
        <f t="shared" si="78"/>
        <v>492377.28520299448</v>
      </c>
      <c r="AI92" s="116">
        <f t="shared" si="81"/>
        <v>0</v>
      </c>
      <c r="AJ92" s="115">
        <f t="shared" si="83"/>
        <v>488299.64407796832</v>
      </c>
      <c r="AK92" s="115">
        <f t="shared" si="85"/>
        <v>0</v>
      </c>
      <c r="AL92" s="116">
        <f t="shared" si="87"/>
        <v>484255.77209226723</v>
      </c>
      <c r="AM92" s="116">
        <f t="shared" si="89"/>
        <v>0</v>
      </c>
      <c r="AN92" s="115">
        <f t="shared" si="91"/>
        <v>0</v>
      </c>
      <c r="AO92" s="115">
        <f t="shared" si="93"/>
        <v>0</v>
      </c>
      <c r="AP92" s="116">
        <f t="shared" si="95"/>
        <v>0</v>
      </c>
      <c r="AQ92" s="116">
        <f t="shared" si="97"/>
        <v>0</v>
      </c>
      <c r="AR92" s="110">
        <f t="shared" ref="AR92:AR155" si="99">+IFERROR(F77*$AR$10," ")</f>
        <v>0</v>
      </c>
      <c r="AS92" s="109">
        <f t="shared" si="59"/>
        <v>2462056.6840452785</v>
      </c>
      <c r="AT92" s="85">
        <f t="shared" si="66"/>
        <v>-160797818.01121163</v>
      </c>
      <c r="AV92" s="45">
        <f t="shared" si="67"/>
        <v>0</v>
      </c>
      <c r="AW92" s="111">
        <f t="shared" si="60"/>
        <v>7500</v>
      </c>
      <c r="AX92" s="111">
        <f t="shared" si="70"/>
        <v>7500</v>
      </c>
      <c r="AY92" s="111">
        <f t="shared" si="73"/>
        <v>7500</v>
      </c>
      <c r="AZ92" s="111">
        <f t="shared" si="76"/>
        <v>7500</v>
      </c>
      <c r="BA92" s="111">
        <f t="shared" si="79"/>
        <v>7500</v>
      </c>
      <c r="BB92" s="112">
        <f t="shared" si="61"/>
        <v>37500</v>
      </c>
    </row>
    <row r="93" spans="1:54" x14ac:dyDescent="0.25">
      <c r="A93" s="99" t="s">
        <v>76</v>
      </c>
      <c r="B93" s="142">
        <f t="shared" si="62"/>
        <v>47787</v>
      </c>
      <c r="C93" s="82">
        <v>82</v>
      </c>
      <c r="D93" s="102">
        <f t="shared" si="51"/>
        <v>80523.243451820861</v>
      </c>
      <c r="E93" s="102">
        <f t="shared" si="54"/>
        <v>55282.460693539273</v>
      </c>
      <c r="F93" s="102">
        <f t="shared" si="52"/>
        <v>25240.782758281577</v>
      </c>
      <c r="G93" s="103">
        <f t="shared" si="55"/>
        <v>80523.243451820847</v>
      </c>
      <c r="H93" s="100">
        <f t="shared" si="63"/>
        <v>13242549.783691145</v>
      </c>
      <c r="J93" s="104" t="str">
        <f t="shared" si="53"/>
        <v>year8</v>
      </c>
      <c r="K93" s="113">
        <f t="shared" si="56"/>
        <v>0</v>
      </c>
      <c r="L93" s="113">
        <f t="shared" si="64"/>
        <v>1107743.8846391076</v>
      </c>
      <c r="M93" s="110">
        <f t="shared" si="68"/>
        <v>0</v>
      </c>
      <c r="N93" s="110">
        <f t="shared" si="71"/>
        <v>1111907.1875005446</v>
      </c>
      <c r="O93" s="113">
        <f t="shared" si="74"/>
        <v>0</v>
      </c>
      <c r="P93" s="113">
        <f t="shared" si="77"/>
        <v>1116036.0118117435</v>
      </c>
      <c r="Q93" s="110">
        <f t="shared" si="80"/>
        <v>0</v>
      </c>
      <c r="R93" s="110">
        <f t="shared" si="82"/>
        <v>1120130.6431081237</v>
      </c>
      <c r="S93" s="113">
        <f t="shared" si="84"/>
        <v>0</v>
      </c>
      <c r="T93" s="113">
        <f t="shared" si="86"/>
        <v>1124191.364560432</v>
      </c>
      <c r="U93" s="110">
        <f t="shared" si="88"/>
        <v>0</v>
      </c>
      <c r="V93" s="110">
        <f t="shared" si="90"/>
        <v>0</v>
      </c>
      <c r="W93" s="113">
        <f t="shared" si="92"/>
        <v>0</v>
      </c>
      <c r="X93" s="113">
        <f t="shared" si="94"/>
        <v>0</v>
      </c>
      <c r="Y93" s="110">
        <f t="shared" si="96"/>
        <v>0</v>
      </c>
      <c r="Z93" s="117">
        <f t="shared" si="98"/>
        <v>0</v>
      </c>
      <c r="AA93" s="85">
        <f t="shared" si="57"/>
        <v>5580009.0916199517</v>
      </c>
      <c r="AC93" s="115">
        <f t="shared" si="58"/>
        <v>0</v>
      </c>
      <c r="AD93" s="115">
        <f t="shared" si="65"/>
        <v>502720.98439730937</v>
      </c>
      <c r="AE93" s="116">
        <f t="shared" si="69"/>
        <v>0</v>
      </c>
      <c r="AF93" s="116">
        <f t="shared" si="72"/>
        <v>498557.68153587269</v>
      </c>
      <c r="AG93" s="115">
        <f t="shared" si="75"/>
        <v>0</v>
      </c>
      <c r="AH93" s="115">
        <f t="shared" si="78"/>
        <v>494428.85722467356</v>
      </c>
      <c r="AI93" s="116">
        <f t="shared" si="81"/>
        <v>0</v>
      </c>
      <c r="AJ93" s="116">
        <f t="shared" si="83"/>
        <v>490334.22592829325</v>
      </c>
      <c r="AK93" s="115">
        <f t="shared" si="85"/>
        <v>0</v>
      </c>
      <c r="AL93" s="115">
        <f t="shared" si="87"/>
        <v>486273.50447598507</v>
      </c>
      <c r="AM93" s="116">
        <f t="shared" si="89"/>
        <v>0</v>
      </c>
      <c r="AN93" s="116">
        <f t="shared" si="91"/>
        <v>0</v>
      </c>
      <c r="AO93" s="115">
        <f t="shared" si="93"/>
        <v>0</v>
      </c>
      <c r="AP93" s="115">
        <f t="shared" si="95"/>
        <v>0</v>
      </c>
      <c r="AQ93" s="116">
        <f t="shared" si="97"/>
        <v>0</v>
      </c>
      <c r="AR93" s="110">
        <f t="shared" si="99"/>
        <v>0</v>
      </c>
      <c r="AS93" s="109">
        <f t="shared" si="59"/>
        <v>2472315.2535621338</v>
      </c>
      <c r="AT93" s="85">
        <f t="shared" si="66"/>
        <v>-163270133.26477376</v>
      </c>
      <c r="AV93" s="45">
        <f t="shared" si="67"/>
        <v>0</v>
      </c>
      <c r="AW93" s="111">
        <f t="shared" si="60"/>
        <v>7500</v>
      </c>
      <c r="AX93" s="111">
        <f t="shared" si="70"/>
        <v>7500</v>
      </c>
      <c r="AY93" s="111">
        <f t="shared" si="73"/>
        <v>7500</v>
      </c>
      <c r="AZ93" s="111">
        <f t="shared" si="76"/>
        <v>7500</v>
      </c>
      <c r="BA93" s="111">
        <f t="shared" si="79"/>
        <v>7500</v>
      </c>
      <c r="BB93" s="112">
        <f t="shared" si="61"/>
        <v>37500</v>
      </c>
    </row>
    <row r="94" spans="1:54" x14ac:dyDescent="0.25">
      <c r="A94" s="99" t="s">
        <v>76</v>
      </c>
      <c r="B94" s="142">
        <f t="shared" si="62"/>
        <v>47817</v>
      </c>
      <c r="C94" s="82">
        <v>83</v>
      </c>
      <c r="D94" s="102">
        <f t="shared" si="51"/>
        <v>80523.243451820861</v>
      </c>
      <c r="E94" s="102">
        <f t="shared" si="54"/>
        <v>55177.290765379781</v>
      </c>
      <c r="F94" s="102">
        <f t="shared" si="52"/>
        <v>25345.952686441084</v>
      </c>
      <c r="G94" s="103">
        <f t="shared" si="55"/>
        <v>80523.243451820861</v>
      </c>
      <c r="H94" s="100">
        <f t="shared" si="63"/>
        <v>13217203.831004705</v>
      </c>
      <c r="J94" s="104" t="str">
        <f t="shared" si="53"/>
        <v>year8</v>
      </c>
      <c r="K94" s="110">
        <f t="shared" si="56"/>
        <v>0</v>
      </c>
      <c r="L94" s="113">
        <f t="shared" si="64"/>
        <v>1105649.2138707854</v>
      </c>
      <c r="M94" s="113">
        <f t="shared" si="68"/>
        <v>0</v>
      </c>
      <c r="N94" s="110">
        <f t="shared" si="71"/>
        <v>1109829.8638274781</v>
      </c>
      <c r="O94" s="110">
        <f t="shared" si="74"/>
        <v>0</v>
      </c>
      <c r="P94" s="113">
        <f t="shared" si="77"/>
        <v>1113975.8915733076</v>
      </c>
      <c r="Q94" s="113">
        <f t="shared" si="80"/>
        <v>0</v>
      </c>
      <c r="R94" s="110">
        <f t="shared" si="82"/>
        <v>1118087.5838334227</v>
      </c>
      <c r="S94" s="110">
        <f t="shared" si="84"/>
        <v>0</v>
      </c>
      <c r="T94" s="113">
        <f t="shared" si="86"/>
        <v>1122165.2249584489</v>
      </c>
      <c r="U94" s="113">
        <f t="shared" si="88"/>
        <v>0</v>
      </c>
      <c r="V94" s="110">
        <f t="shared" si="90"/>
        <v>0</v>
      </c>
      <c r="W94" s="110">
        <f t="shared" si="92"/>
        <v>0</v>
      </c>
      <c r="X94" s="113">
        <f t="shared" si="94"/>
        <v>0</v>
      </c>
      <c r="Y94" s="113">
        <f t="shared" si="96"/>
        <v>0</v>
      </c>
      <c r="Z94" s="117">
        <f t="shared" si="98"/>
        <v>0</v>
      </c>
      <c r="AA94" s="85">
        <f t="shared" si="57"/>
        <v>5569707.7780634426</v>
      </c>
      <c r="AC94" s="116">
        <f t="shared" si="58"/>
        <v>0</v>
      </c>
      <c r="AD94" s="115">
        <f t="shared" si="65"/>
        <v>504815.65516563156</v>
      </c>
      <c r="AE94" s="115">
        <f t="shared" si="69"/>
        <v>0</v>
      </c>
      <c r="AF94" s="116">
        <f t="shared" si="72"/>
        <v>500635.00520893885</v>
      </c>
      <c r="AG94" s="116">
        <f t="shared" si="75"/>
        <v>0</v>
      </c>
      <c r="AH94" s="115">
        <f t="shared" si="78"/>
        <v>496488.97746310971</v>
      </c>
      <c r="AI94" s="115">
        <f t="shared" si="81"/>
        <v>0</v>
      </c>
      <c r="AJ94" s="116">
        <f t="shared" si="83"/>
        <v>492377.28520299448</v>
      </c>
      <c r="AK94" s="116">
        <f t="shared" si="85"/>
        <v>0</v>
      </c>
      <c r="AL94" s="115">
        <f t="shared" si="87"/>
        <v>488299.64407796832</v>
      </c>
      <c r="AM94" s="115">
        <f t="shared" si="89"/>
        <v>0</v>
      </c>
      <c r="AN94" s="116">
        <f t="shared" si="91"/>
        <v>0</v>
      </c>
      <c r="AO94" s="116">
        <f t="shared" si="93"/>
        <v>0</v>
      </c>
      <c r="AP94" s="115">
        <f t="shared" si="95"/>
        <v>0</v>
      </c>
      <c r="AQ94" s="115">
        <f t="shared" si="97"/>
        <v>0</v>
      </c>
      <c r="AR94" s="110">
        <f t="shared" si="99"/>
        <v>0</v>
      </c>
      <c r="AS94" s="109">
        <f t="shared" si="59"/>
        <v>2482616.5671186429</v>
      </c>
      <c r="AT94" s="85">
        <f t="shared" si="66"/>
        <v>-165752749.8318924</v>
      </c>
      <c r="AV94" s="45">
        <f t="shared" si="67"/>
        <v>0</v>
      </c>
      <c r="AW94" s="111">
        <f t="shared" si="60"/>
        <v>7500</v>
      </c>
      <c r="AX94" s="111">
        <f t="shared" si="70"/>
        <v>7500</v>
      </c>
      <c r="AY94" s="111">
        <f t="shared" si="73"/>
        <v>7500</v>
      </c>
      <c r="AZ94" s="111">
        <f t="shared" si="76"/>
        <v>7500</v>
      </c>
      <c r="BA94" s="111">
        <f t="shared" si="79"/>
        <v>7500</v>
      </c>
      <c r="BB94" s="112">
        <f t="shared" si="61"/>
        <v>37500</v>
      </c>
    </row>
    <row r="95" spans="1:54" x14ac:dyDescent="0.25">
      <c r="A95" s="99" t="s">
        <v>76</v>
      </c>
      <c r="B95" s="142">
        <f t="shared" si="62"/>
        <v>47848</v>
      </c>
      <c r="C95" s="82">
        <v>84</v>
      </c>
      <c r="D95" s="102">
        <f t="shared" si="51"/>
        <v>80523.243451820861</v>
      </c>
      <c r="E95" s="102">
        <f t="shared" si="54"/>
        <v>55071.68262918626</v>
      </c>
      <c r="F95" s="102">
        <f t="shared" si="52"/>
        <v>25451.56082263459</v>
      </c>
      <c r="G95" s="103">
        <f t="shared" si="55"/>
        <v>80523.243451820847</v>
      </c>
      <c r="H95" s="100">
        <f t="shared" si="63"/>
        <v>13191752.270182071</v>
      </c>
      <c r="J95" s="104" t="str">
        <f t="shared" si="53"/>
        <v>year8</v>
      </c>
      <c r="K95" s="110">
        <f t="shared" si="56"/>
        <v>0</v>
      </c>
      <c r="L95" s="110">
        <f t="shared" si="64"/>
        <v>1103545.8153075955</v>
      </c>
      <c r="M95" s="113">
        <f t="shared" si="68"/>
        <v>0</v>
      </c>
      <c r="N95" s="113">
        <f t="shared" si="71"/>
        <v>1107743.8846391076</v>
      </c>
      <c r="O95" s="110">
        <f t="shared" si="74"/>
        <v>0</v>
      </c>
      <c r="P95" s="110">
        <f t="shared" si="77"/>
        <v>1111907.1875005446</v>
      </c>
      <c r="Q95" s="113">
        <f t="shared" si="80"/>
        <v>0</v>
      </c>
      <c r="R95" s="113">
        <f t="shared" si="82"/>
        <v>1116036.0118117435</v>
      </c>
      <c r="S95" s="110">
        <f t="shared" si="84"/>
        <v>0</v>
      </c>
      <c r="T95" s="110">
        <f t="shared" si="86"/>
        <v>1120130.6431081237</v>
      </c>
      <c r="U95" s="113">
        <f t="shared" si="88"/>
        <v>0</v>
      </c>
      <c r="V95" s="113">
        <f t="shared" si="90"/>
        <v>0</v>
      </c>
      <c r="W95" s="110">
        <f t="shared" si="92"/>
        <v>0</v>
      </c>
      <c r="X95" s="110">
        <f t="shared" si="94"/>
        <v>0</v>
      </c>
      <c r="Y95" s="113">
        <f t="shared" si="96"/>
        <v>0</v>
      </c>
      <c r="Z95" s="118">
        <f t="shared" si="98"/>
        <v>0</v>
      </c>
      <c r="AA95" s="85">
        <f t="shared" si="57"/>
        <v>5559363.5423671156</v>
      </c>
      <c r="AC95" s="116">
        <f t="shared" si="58"/>
        <v>0</v>
      </c>
      <c r="AD95" s="116">
        <f t="shared" si="65"/>
        <v>506919.05372882169</v>
      </c>
      <c r="AE95" s="115">
        <f t="shared" si="69"/>
        <v>0</v>
      </c>
      <c r="AF95" s="115">
        <f t="shared" si="72"/>
        <v>502720.98439730937</v>
      </c>
      <c r="AG95" s="116">
        <f t="shared" si="75"/>
        <v>0</v>
      </c>
      <c r="AH95" s="116">
        <f t="shared" si="78"/>
        <v>498557.68153587269</v>
      </c>
      <c r="AI95" s="115">
        <f t="shared" si="81"/>
        <v>0</v>
      </c>
      <c r="AJ95" s="115">
        <f t="shared" si="83"/>
        <v>494428.85722467356</v>
      </c>
      <c r="AK95" s="116">
        <f t="shared" si="85"/>
        <v>0</v>
      </c>
      <c r="AL95" s="116">
        <f t="shared" si="87"/>
        <v>490334.22592829325</v>
      </c>
      <c r="AM95" s="115">
        <f t="shared" si="89"/>
        <v>0</v>
      </c>
      <c r="AN95" s="115">
        <f t="shared" si="91"/>
        <v>0</v>
      </c>
      <c r="AO95" s="116">
        <f t="shared" si="93"/>
        <v>0</v>
      </c>
      <c r="AP95" s="116">
        <f t="shared" si="95"/>
        <v>0</v>
      </c>
      <c r="AQ95" s="115">
        <f t="shared" si="97"/>
        <v>0</v>
      </c>
      <c r="AR95" s="113">
        <f t="shared" si="99"/>
        <v>0</v>
      </c>
      <c r="AS95" s="109">
        <f t="shared" si="59"/>
        <v>2492960.8028149703</v>
      </c>
      <c r="AT95" s="85">
        <f t="shared" si="66"/>
        <v>-168245710.63470736</v>
      </c>
      <c r="AV95" s="45">
        <f t="shared" si="67"/>
        <v>0</v>
      </c>
      <c r="AW95" s="111">
        <f t="shared" si="60"/>
        <v>7500</v>
      </c>
      <c r="AX95" s="111">
        <f t="shared" si="70"/>
        <v>7500</v>
      </c>
      <c r="AY95" s="111">
        <f t="shared" si="73"/>
        <v>7500</v>
      </c>
      <c r="AZ95" s="111">
        <f t="shared" si="76"/>
        <v>7500</v>
      </c>
      <c r="BA95" s="111">
        <f t="shared" si="79"/>
        <v>7500</v>
      </c>
      <c r="BB95" s="112">
        <f t="shared" si="61"/>
        <v>37500</v>
      </c>
    </row>
    <row r="96" spans="1:54" x14ac:dyDescent="0.25">
      <c r="A96" s="99" t="s">
        <v>76</v>
      </c>
      <c r="B96" s="142">
        <f t="shared" si="62"/>
        <v>47879</v>
      </c>
      <c r="C96" s="82">
        <v>85</v>
      </c>
      <c r="D96" s="102">
        <f t="shared" si="51"/>
        <v>80523.243451820861</v>
      </c>
      <c r="E96" s="102">
        <f t="shared" si="54"/>
        <v>54965.634459091962</v>
      </c>
      <c r="F96" s="102">
        <f t="shared" si="52"/>
        <v>25557.608992728892</v>
      </c>
      <c r="G96" s="103">
        <f t="shared" si="55"/>
        <v>80523.243451820861</v>
      </c>
      <c r="H96" s="100">
        <f t="shared" si="63"/>
        <v>13166194.661189342</v>
      </c>
      <c r="J96" s="104" t="str">
        <f t="shared" si="53"/>
        <v>year8</v>
      </c>
      <c r="K96" s="113">
        <f t="shared" si="56"/>
        <v>0</v>
      </c>
      <c r="L96" s="110">
        <f t="shared" si="64"/>
        <v>1101433.6525837253</v>
      </c>
      <c r="M96" s="110">
        <f t="shared" si="68"/>
        <v>0</v>
      </c>
      <c r="N96" s="113">
        <f t="shared" si="71"/>
        <v>1105649.2138707854</v>
      </c>
      <c r="O96" s="113">
        <f t="shared" si="74"/>
        <v>0</v>
      </c>
      <c r="P96" s="110">
        <f t="shared" si="77"/>
        <v>1109829.8638274781</v>
      </c>
      <c r="Q96" s="110">
        <f t="shared" si="80"/>
        <v>0</v>
      </c>
      <c r="R96" s="113">
        <f t="shared" si="82"/>
        <v>1113975.8915733076</v>
      </c>
      <c r="S96" s="113">
        <f t="shared" si="84"/>
        <v>0</v>
      </c>
      <c r="T96" s="110">
        <f t="shared" si="86"/>
        <v>1118087.5838334227</v>
      </c>
      <c r="U96" s="110">
        <f t="shared" si="88"/>
        <v>0</v>
      </c>
      <c r="V96" s="113">
        <f t="shared" si="90"/>
        <v>0</v>
      </c>
      <c r="W96" s="113">
        <f t="shared" si="92"/>
        <v>0</v>
      </c>
      <c r="X96" s="110">
        <f t="shared" si="94"/>
        <v>0</v>
      </c>
      <c r="Y96" s="110">
        <f t="shared" si="96"/>
        <v>0</v>
      </c>
      <c r="Z96" s="118">
        <f t="shared" si="98"/>
        <v>0</v>
      </c>
      <c r="AA96" s="85">
        <f t="shared" si="57"/>
        <v>5548976.2056887187</v>
      </c>
      <c r="AC96" s="115">
        <f t="shared" si="58"/>
        <v>0</v>
      </c>
      <c r="AD96" s="116">
        <f t="shared" si="65"/>
        <v>509031.21645269182</v>
      </c>
      <c r="AE96" s="116">
        <f t="shared" si="69"/>
        <v>0</v>
      </c>
      <c r="AF96" s="115">
        <f t="shared" si="72"/>
        <v>504815.65516563156</v>
      </c>
      <c r="AG96" s="115">
        <f t="shared" si="75"/>
        <v>0</v>
      </c>
      <c r="AH96" s="116">
        <f t="shared" si="78"/>
        <v>500635.00520893885</v>
      </c>
      <c r="AI96" s="116">
        <f t="shared" si="81"/>
        <v>0</v>
      </c>
      <c r="AJ96" s="115">
        <f t="shared" si="83"/>
        <v>496488.97746310971</v>
      </c>
      <c r="AK96" s="115">
        <f t="shared" si="85"/>
        <v>0</v>
      </c>
      <c r="AL96" s="116">
        <f t="shared" si="87"/>
        <v>492377.28520299448</v>
      </c>
      <c r="AM96" s="116">
        <f t="shared" si="89"/>
        <v>0</v>
      </c>
      <c r="AN96" s="115">
        <f t="shared" si="91"/>
        <v>0</v>
      </c>
      <c r="AO96" s="115">
        <f t="shared" si="93"/>
        <v>0</v>
      </c>
      <c r="AP96" s="116">
        <f t="shared" si="95"/>
        <v>0</v>
      </c>
      <c r="AQ96" s="116">
        <f t="shared" si="97"/>
        <v>0</v>
      </c>
      <c r="AR96" s="113">
        <f t="shared" si="99"/>
        <v>0</v>
      </c>
      <c r="AS96" s="109">
        <f t="shared" si="59"/>
        <v>2503348.1394933667</v>
      </c>
      <c r="AT96" s="85">
        <f t="shared" si="66"/>
        <v>-170749058.77420074</v>
      </c>
      <c r="AV96" s="45">
        <f t="shared" si="67"/>
        <v>0</v>
      </c>
      <c r="AW96" s="111">
        <f t="shared" si="60"/>
        <v>7500</v>
      </c>
      <c r="AX96" s="111">
        <f t="shared" si="70"/>
        <v>7500</v>
      </c>
      <c r="AY96" s="111">
        <f t="shared" si="73"/>
        <v>7500</v>
      </c>
      <c r="AZ96" s="111">
        <f t="shared" si="76"/>
        <v>7500</v>
      </c>
      <c r="BA96" s="111">
        <f t="shared" si="79"/>
        <v>7500</v>
      </c>
      <c r="BB96" s="112">
        <f t="shared" si="61"/>
        <v>37500</v>
      </c>
    </row>
    <row r="97" spans="1:54" x14ac:dyDescent="0.25">
      <c r="A97" s="99" t="s">
        <v>76</v>
      </c>
      <c r="B97" s="142">
        <f t="shared" si="62"/>
        <v>47907</v>
      </c>
      <c r="C97" s="82">
        <v>86</v>
      </c>
      <c r="D97" s="102">
        <f t="shared" si="51"/>
        <v>80523.243451820861</v>
      </c>
      <c r="E97" s="102">
        <f t="shared" si="54"/>
        <v>54859.144421622259</v>
      </c>
      <c r="F97" s="102">
        <f t="shared" si="52"/>
        <v>25664.099030198602</v>
      </c>
      <c r="G97" s="103">
        <f t="shared" si="55"/>
        <v>80523.243451820861</v>
      </c>
      <c r="H97" s="100">
        <f t="shared" si="63"/>
        <v>13140530.562159143</v>
      </c>
      <c r="J97" s="104" t="str">
        <f t="shared" si="53"/>
        <v>year8</v>
      </c>
      <c r="K97" s="113">
        <f t="shared" si="56"/>
        <v>0</v>
      </c>
      <c r="L97" s="113">
        <f t="shared" si="64"/>
        <v>1099312.6891818391</v>
      </c>
      <c r="M97" s="110">
        <f t="shared" si="68"/>
        <v>0</v>
      </c>
      <c r="N97" s="110">
        <f t="shared" si="71"/>
        <v>1103545.8153075955</v>
      </c>
      <c r="O97" s="113">
        <f t="shared" si="74"/>
        <v>0</v>
      </c>
      <c r="P97" s="113">
        <f t="shared" si="77"/>
        <v>1107743.8846391076</v>
      </c>
      <c r="Q97" s="110">
        <f t="shared" si="80"/>
        <v>0</v>
      </c>
      <c r="R97" s="110">
        <f t="shared" si="82"/>
        <v>1111907.1875005446</v>
      </c>
      <c r="S97" s="113">
        <f t="shared" si="84"/>
        <v>0</v>
      </c>
      <c r="T97" s="113">
        <f t="shared" si="86"/>
        <v>1116036.0118117435</v>
      </c>
      <c r="U97" s="110">
        <f t="shared" si="88"/>
        <v>0</v>
      </c>
      <c r="V97" s="110">
        <f t="shared" si="90"/>
        <v>0</v>
      </c>
      <c r="W97" s="113">
        <f t="shared" si="92"/>
        <v>0</v>
      </c>
      <c r="X97" s="113">
        <f t="shared" si="94"/>
        <v>0</v>
      </c>
      <c r="Y97" s="110">
        <f t="shared" si="96"/>
        <v>0</v>
      </c>
      <c r="Z97" s="117">
        <f t="shared" si="98"/>
        <v>0</v>
      </c>
      <c r="AA97" s="85">
        <f t="shared" si="57"/>
        <v>5538545.5884408308</v>
      </c>
      <c r="AC97" s="115">
        <f t="shared" si="58"/>
        <v>0</v>
      </c>
      <c r="AD97" s="115">
        <f t="shared" si="65"/>
        <v>511152.17985457787</v>
      </c>
      <c r="AE97" s="116">
        <f t="shared" si="69"/>
        <v>0</v>
      </c>
      <c r="AF97" s="116">
        <f t="shared" si="72"/>
        <v>506919.05372882169</v>
      </c>
      <c r="AG97" s="115">
        <f t="shared" si="75"/>
        <v>0</v>
      </c>
      <c r="AH97" s="115">
        <f t="shared" si="78"/>
        <v>502720.98439730937</v>
      </c>
      <c r="AI97" s="116">
        <f t="shared" si="81"/>
        <v>0</v>
      </c>
      <c r="AJ97" s="116">
        <f t="shared" si="83"/>
        <v>498557.68153587269</v>
      </c>
      <c r="AK97" s="115">
        <f t="shared" si="85"/>
        <v>0</v>
      </c>
      <c r="AL97" s="115">
        <f t="shared" si="87"/>
        <v>494428.85722467356</v>
      </c>
      <c r="AM97" s="116">
        <f t="shared" si="89"/>
        <v>0</v>
      </c>
      <c r="AN97" s="116">
        <f t="shared" si="91"/>
        <v>0</v>
      </c>
      <c r="AO97" s="115">
        <f t="shared" si="93"/>
        <v>0</v>
      </c>
      <c r="AP97" s="115">
        <f t="shared" si="95"/>
        <v>0</v>
      </c>
      <c r="AQ97" s="116">
        <f t="shared" si="97"/>
        <v>0</v>
      </c>
      <c r="AR97" s="110">
        <f t="shared" si="99"/>
        <v>0</v>
      </c>
      <c r="AS97" s="109">
        <f t="shared" si="59"/>
        <v>2513778.7567412551</v>
      </c>
      <c r="AT97" s="85">
        <f t="shared" si="66"/>
        <v>-173262837.53094199</v>
      </c>
      <c r="AV97" s="45">
        <f t="shared" si="67"/>
        <v>0</v>
      </c>
      <c r="AW97" s="111">
        <f t="shared" si="60"/>
        <v>7500</v>
      </c>
      <c r="AX97" s="111">
        <f t="shared" si="70"/>
        <v>7500</v>
      </c>
      <c r="AY97" s="111">
        <f t="shared" si="73"/>
        <v>7500</v>
      </c>
      <c r="AZ97" s="111">
        <f t="shared" si="76"/>
        <v>7500</v>
      </c>
      <c r="BA97" s="111">
        <f t="shared" si="79"/>
        <v>7500</v>
      </c>
      <c r="BB97" s="112">
        <f t="shared" si="61"/>
        <v>37500</v>
      </c>
    </row>
    <row r="98" spans="1:54" x14ac:dyDescent="0.25">
      <c r="A98" s="99" t="s">
        <v>76</v>
      </c>
      <c r="B98" s="142">
        <f t="shared" si="62"/>
        <v>47938</v>
      </c>
      <c r="C98" s="82">
        <v>87</v>
      </c>
      <c r="D98" s="102">
        <f t="shared" si="51"/>
        <v>80523.243451820861</v>
      </c>
      <c r="E98" s="102">
        <f t="shared" si="54"/>
        <v>54752.210675663089</v>
      </c>
      <c r="F98" s="102">
        <f t="shared" si="52"/>
        <v>25771.032776157761</v>
      </c>
      <c r="G98" s="103">
        <f t="shared" si="55"/>
        <v>80523.243451820847</v>
      </c>
      <c r="H98" s="100">
        <f t="shared" si="63"/>
        <v>13114759.529382985</v>
      </c>
      <c r="J98" s="104" t="str">
        <f t="shared" si="53"/>
        <v>year8</v>
      </c>
      <c r="K98" s="110">
        <f t="shared" si="56"/>
        <v>0</v>
      </c>
      <c r="L98" s="113">
        <f t="shared" si="64"/>
        <v>1097182.8884324452</v>
      </c>
      <c r="M98" s="113">
        <f t="shared" si="68"/>
        <v>0</v>
      </c>
      <c r="N98" s="110">
        <f t="shared" si="71"/>
        <v>1101433.6525837253</v>
      </c>
      <c r="O98" s="110">
        <f t="shared" si="74"/>
        <v>0</v>
      </c>
      <c r="P98" s="113">
        <f t="shared" si="77"/>
        <v>1105649.2138707854</v>
      </c>
      <c r="Q98" s="113">
        <f t="shared" si="80"/>
        <v>0</v>
      </c>
      <c r="R98" s="110">
        <f t="shared" si="82"/>
        <v>1109829.8638274781</v>
      </c>
      <c r="S98" s="110">
        <f t="shared" si="84"/>
        <v>0</v>
      </c>
      <c r="T98" s="113">
        <f t="shared" si="86"/>
        <v>1113975.8915733076</v>
      </c>
      <c r="U98" s="113">
        <f t="shared" si="88"/>
        <v>0</v>
      </c>
      <c r="V98" s="110">
        <f t="shared" si="90"/>
        <v>0</v>
      </c>
      <c r="W98" s="110">
        <f t="shared" si="92"/>
        <v>0</v>
      </c>
      <c r="X98" s="113">
        <f t="shared" si="94"/>
        <v>0</v>
      </c>
      <c r="Y98" s="113">
        <f t="shared" si="96"/>
        <v>0</v>
      </c>
      <c r="Z98" s="117">
        <f t="shared" si="98"/>
        <v>0</v>
      </c>
      <c r="AA98" s="85">
        <f t="shared" si="57"/>
        <v>5528071.5102877412</v>
      </c>
      <c r="AC98" s="116">
        <f t="shared" si="58"/>
        <v>0</v>
      </c>
      <c r="AD98" s="115">
        <f t="shared" si="65"/>
        <v>513281.98060397204</v>
      </c>
      <c r="AE98" s="115">
        <f t="shared" si="69"/>
        <v>0</v>
      </c>
      <c r="AF98" s="116">
        <f t="shared" si="72"/>
        <v>509031.21645269182</v>
      </c>
      <c r="AG98" s="116">
        <f t="shared" si="75"/>
        <v>0</v>
      </c>
      <c r="AH98" s="115">
        <f t="shared" si="78"/>
        <v>504815.65516563156</v>
      </c>
      <c r="AI98" s="115">
        <f t="shared" si="81"/>
        <v>0</v>
      </c>
      <c r="AJ98" s="116">
        <f t="shared" si="83"/>
        <v>500635.00520893885</v>
      </c>
      <c r="AK98" s="116">
        <f t="shared" si="85"/>
        <v>0</v>
      </c>
      <c r="AL98" s="115">
        <f t="shared" si="87"/>
        <v>496488.97746310971</v>
      </c>
      <c r="AM98" s="115">
        <f t="shared" si="89"/>
        <v>0</v>
      </c>
      <c r="AN98" s="116">
        <f t="shared" si="91"/>
        <v>0</v>
      </c>
      <c r="AO98" s="116">
        <f t="shared" si="93"/>
        <v>0</v>
      </c>
      <c r="AP98" s="115">
        <f t="shared" si="95"/>
        <v>0</v>
      </c>
      <c r="AQ98" s="115">
        <f t="shared" si="97"/>
        <v>0</v>
      </c>
      <c r="AR98" s="110">
        <f t="shared" si="99"/>
        <v>0</v>
      </c>
      <c r="AS98" s="109">
        <f t="shared" si="59"/>
        <v>2524252.8348943442</v>
      </c>
      <c r="AT98" s="85">
        <f t="shared" si="66"/>
        <v>-175787090.36583632</v>
      </c>
      <c r="AV98" s="45">
        <f t="shared" si="67"/>
        <v>0</v>
      </c>
      <c r="AW98" s="111">
        <f t="shared" si="60"/>
        <v>7500</v>
      </c>
      <c r="AX98" s="111">
        <f t="shared" si="70"/>
        <v>7500</v>
      </c>
      <c r="AY98" s="111">
        <f t="shared" si="73"/>
        <v>7500</v>
      </c>
      <c r="AZ98" s="111">
        <f t="shared" si="76"/>
        <v>7500</v>
      </c>
      <c r="BA98" s="111">
        <f t="shared" si="79"/>
        <v>7500</v>
      </c>
      <c r="BB98" s="112">
        <f t="shared" si="61"/>
        <v>37500</v>
      </c>
    </row>
    <row r="99" spans="1:54" x14ac:dyDescent="0.25">
      <c r="A99" s="99" t="s">
        <v>76</v>
      </c>
      <c r="B99" s="142">
        <f t="shared" si="62"/>
        <v>47968</v>
      </c>
      <c r="C99" s="82">
        <v>88</v>
      </c>
      <c r="D99" s="102">
        <f t="shared" si="51"/>
        <v>80523.243451820861</v>
      </c>
      <c r="E99" s="102">
        <f t="shared" si="54"/>
        <v>54644.831372429115</v>
      </c>
      <c r="F99" s="102">
        <f t="shared" si="52"/>
        <v>25878.412079391754</v>
      </c>
      <c r="G99" s="103">
        <f t="shared" si="55"/>
        <v>80523.243451820861</v>
      </c>
      <c r="H99" s="100">
        <f t="shared" si="63"/>
        <v>13088881.117303593</v>
      </c>
      <c r="J99" s="104" t="str">
        <f t="shared" si="53"/>
        <v>year8</v>
      </c>
      <c r="K99" s="110">
        <f t="shared" si="56"/>
        <v>0</v>
      </c>
      <c r="L99" s="110">
        <f t="shared" si="64"/>
        <v>1095044.2135132619</v>
      </c>
      <c r="M99" s="113">
        <f t="shared" si="68"/>
        <v>0</v>
      </c>
      <c r="N99" s="113">
        <f t="shared" si="71"/>
        <v>1099312.6891818391</v>
      </c>
      <c r="O99" s="110">
        <f t="shared" si="74"/>
        <v>0</v>
      </c>
      <c r="P99" s="110">
        <f t="shared" si="77"/>
        <v>1103545.8153075955</v>
      </c>
      <c r="Q99" s="113">
        <f t="shared" si="80"/>
        <v>0</v>
      </c>
      <c r="R99" s="113">
        <f t="shared" si="82"/>
        <v>1107743.8846391076</v>
      </c>
      <c r="S99" s="110">
        <f t="shared" si="84"/>
        <v>0</v>
      </c>
      <c r="T99" s="110">
        <f t="shared" si="86"/>
        <v>1111907.1875005446</v>
      </c>
      <c r="U99" s="113">
        <f t="shared" si="88"/>
        <v>0</v>
      </c>
      <c r="V99" s="113">
        <f t="shared" si="90"/>
        <v>0</v>
      </c>
      <c r="W99" s="110">
        <f t="shared" si="92"/>
        <v>0</v>
      </c>
      <c r="X99" s="110">
        <f t="shared" si="94"/>
        <v>0</v>
      </c>
      <c r="Y99" s="113">
        <f t="shared" si="96"/>
        <v>0</v>
      </c>
      <c r="Z99" s="118">
        <f t="shared" si="98"/>
        <v>0</v>
      </c>
      <c r="AA99" s="85">
        <f t="shared" si="57"/>
        <v>5517553.790142349</v>
      </c>
      <c r="AC99" s="116">
        <f t="shared" si="58"/>
        <v>0</v>
      </c>
      <c r="AD99" s="116">
        <f t="shared" si="65"/>
        <v>515420.65552315523</v>
      </c>
      <c r="AE99" s="115">
        <f t="shared" si="69"/>
        <v>0</v>
      </c>
      <c r="AF99" s="115">
        <f t="shared" si="72"/>
        <v>511152.17985457787</v>
      </c>
      <c r="AG99" s="116">
        <f t="shared" si="75"/>
        <v>0</v>
      </c>
      <c r="AH99" s="116">
        <f t="shared" si="78"/>
        <v>506919.05372882169</v>
      </c>
      <c r="AI99" s="115">
        <f t="shared" si="81"/>
        <v>0</v>
      </c>
      <c r="AJ99" s="115">
        <f t="shared" si="83"/>
        <v>502720.98439730937</v>
      </c>
      <c r="AK99" s="116">
        <f t="shared" si="85"/>
        <v>0</v>
      </c>
      <c r="AL99" s="116">
        <f t="shared" si="87"/>
        <v>498557.68153587269</v>
      </c>
      <c r="AM99" s="115">
        <f t="shared" si="89"/>
        <v>0</v>
      </c>
      <c r="AN99" s="115">
        <f t="shared" si="91"/>
        <v>0</v>
      </c>
      <c r="AO99" s="116">
        <f t="shared" si="93"/>
        <v>0</v>
      </c>
      <c r="AP99" s="116">
        <f t="shared" si="95"/>
        <v>0</v>
      </c>
      <c r="AQ99" s="115">
        <f t="shared" si="97"/>
        <v>0</v>
      </c>
      <c r="AR99" s="113">
        <f t="shared" si="99"/>
        <v>0</v>
      </c>
      <c r="AS99" s="109">
        <f t="shared" si="59"/>
        <v>2534770.5550397369</v>
      </c>
      <c r="AT99" s="85">
        <f t="shared" si="66"/>
        <v>-178321860.92087606</v>
      </c>
      <c r="AV99" s="45">
        <f t="shared" si="67"/>
        <v>0</v>
      </c>
      <c r="AW99" s="111">
        <f t="shared" si="60"/>
        <v>7500</v>
      </c>
      <c r="AX99" s="111">
        <f t="shared" si="70"/>
        <v>7500</v>
      </c>
      <c r="AY99" s="111">
        <f t="shared" si="73"/>
        <v>7500</v>
      </c>
      <c r="AZ99" s="111">
        <f t="shared" si="76"/>
        <v>7500</v>
      </c>
      <c r="BA99" s="111">
        <f t="shared" si="79"/>
        <v>7500</v>
      </c>
      <c r="BB99" s="112">
        <f t="shared" si="61"/>
        <v>37500</v>
      </c>
    </row>
    <row r="100" spans="1:54" x14ac:dyDescent="0.25">
      <c r="A100" s="99" t="s">
        <v>77</v>
      </c>
      <c r="B100" s="142">
        <f t="shared" si="62"/>
        <v>47999</v>
      </c>
      <c r="C100" s="82">
        <v>89</v>
      </c>
      <c r="D100" s="102">
        <f t="shared" si="51"/>
        <v>80523.243451820861</v>
      </c>
      <c r="E100" s="102">
        <f t="shared" si="54"/>
        <v>54537.004655431636</v>
      </c>
      <c r="F100" s="102">
        <f t="shared" si="52"/>
        <v>25986.238796389214</v>
      </c>
      <c r="G100" s="103">
        <f t="shared" si="55"/>
        <v>80523.243451820847</v>
      </c>
      <c r="H100" s="100">
        <f t="shared" si="63"/>
        <v>13062894.878507204</v>
      </c>
      <c r="J100" s="104" t="str">
        <f t="shared" si="53"/>
        <v>year9</v>
      </c>
      <c r="K100" s="113">
        <f t="shared" si="56"/>
        <v>0</v>
      </c>
      <c r="L100" s="110">
        <f t="shared" si="64"/>
        <v>1092896.6274485823</v>
      </c>
      <c r="M100" s="110">
        <f t="shared" si="68"/>
        <v>0</v>
      </c>
      <c r="N100" s="113">
        <f t="shared" si="71"/>
        <v>1097182.8884324452</v>
      </c>
      <c r="O100" s="113">
        <f t="shared" si="74"/>
        <v>0</v>
      </c>
      <c r="P100" s="110">
        <f t="shared" si="77"/>
        <v>1101433.6525837253</v>
      </c>
      <c r="Q100" s="110">
        <f t="shared" si="80"/>
        <v>0</v>
      </c>
      <c r="R100" s="113">
        <f t="shared" si="82"/>
        <v>1105649.2138707854</v>
      </c>
      <c r="S100" s="113">
        <f t="shared" si="84"/>
        <v>0</v>
      </c>
      <c r="T100" s="110">
        <f t="shared" si="86"/>
        <v>1109829.8638274781</v>
      </c>
      <c r="U100" s="110">
        <f t="shared" si="88"/>
        <v>0</v>
      </c>
      <c r="V100" s="113">
        <f t="shared" si="90"/>
        <v>0</v>
      </c>
      <c r="W100" s="113">
        <f t="shared" si="92"/>
        <v>0</v>
      </c>
      <c r="X100" s="110">
        <f t="shared" si="94"/>
        <v>0</v>
      </c>
      <c r="Y100" s="110">
        <f t="shared" si="96"/>
        <v>0</v>
      </c>
      <c r="Z100" s="118">
        <f t="shared" si="98"/>
        <v>0</v>
      </c>
      <c r="AA100" s="85">
        <f t="shared" si="57"/>
        <v>5506992.2461630162</v>
      </c>
      <c r="AC100" s="115">
        <f t="shared" si="58"/>
        <v>0</v>
      </c>
      <c r="AD100" s="116">
        <f t="shared" si="65"/>
        <v>517568.24158783507</v>
      </c>
      <c r="AE100" s="116">
        <f t="shared" si="69"/>
        <v>0</v>
      </c>
      <c r="AF100" s="115">
        <f t="shared" si="72"/>
        <v>513281.98060397204</v>
      </c>
      <c r="AG100" s="115">
        <f t="shared" si="75"/>
        <v>0</v>
      </c>
      <c r="AH100" s="116">
        <f t="shared" si="78"/>
        <v>509031.21645269182</v>
      </c>
      <c r="AI100" s="116">
        <f t="shared" si="81"/>
        <v>0</v>
      </c>
      <c r="AJ100" s="115">
        <f t="shared" si="83"/>
        <v>504815.65516563156</v>
      </c>
      <c r="AK100" s="115">
        <f t="shared" si="85"/>
        <v>0</v>
      </c>
      <c r="AL100" s="116">
        <f t="shared" si="87"/>
        <v>500635.00520893885</v>
      </c>
      <c r="AM100" s="116">
        <f t="shared" si="89"/>
        <v>0</v>
      </c>
      <c r="AN100" s="115">
        <f t="shared" si="91"/>
        <v>0</v>
      </c>
      <c r="AO100" s="115">
        <f t="shared" si="93"/>
        <v>0</v>
      </c>
      <c r="AP100" s="116">
        <f t="shared" si="95"/>
        <v>0</v>
      </c>
      <c r="AQ100" s="116">
        <f t="shared" si="97"/>
        <v>0</v>
      </c>
      <c r="AR100" s="113">
        <f t="shared" si="99"/>
        <v>0</v>
      </c>
      <c r="AS100" s="109">
        <f t="shared" si="59"/>
        <v>2545332.0990190692</v>
      </c>
      <c r="AT100" s="85">
        <f t="shared" si="66"/>
        <v>-180867193.01989514</v>
      </c>
      <c r="AV100" s="45">
        <f t="shared" si="67"/>
        <v>0</v>
      </c>
      <c r="AW100" s="111">
        <f t="shared" si="60"/>
        <v>7500</v>
      </c>
      <c r="AX100" s="111">
        <f t="shared" si="70"/>
        <v>7500</v>
      </c>
      <c r="AY100" s="111">
        <f t="shared" si="73"/>
        <v>7500</v>
      </c>
      <c r="AZ100" s="111">
        <f t="shared" si="76"/>
        <v>7500</v>
      </c>
      <c r="BA100" s="111">
        <f t="shared" si="79"/>
        <v>7500</v>
      </c>
      <c r="BB100" s="112">
        <f t="shared" si="61"/>
        <v>37500</v>
      </c>
    </row>
    <row r="101" spans="1:54" x14ac:dyDescent="0.25">
      <c r="A101" s="99" t="s">
        <v>77</v>
      </c>
      <c r="B101" s="142">
        <f t="shared" si="62"/>
        <v>48029</v>
      </c>
      <c r="C101" s="82">
        <v>90</v>
      </c>
      <c r="D101" s="102">
        <f t="shared" si="51"/>
        <v>80523.243451820861</v>
      </c>
      <c r="E101" s="102">
        <f t="shared" si="54"/>
        <v>54428.728660446686</v>
      </c>
      <c r="F101" s="102">
        <f t="shared" si="52"/>
        <v>26094.514791374175</v>
      </c>
      <c r="G101" s="103">
        <f t="shared" si="55"/>
        <v>80523.243451820861</v>
      </c>
      <c r="H101" s="100">
        <f t="shared" si="63"/>
        <v>13036800.363715829</v>
      </c>
      <c r="J101" s="104" t="str">
        <f t="shared" si="53"/>
        <v>year9</v>
      </c>
      <c r="K101" s="113">
        <f t="shared" si="56"/>
        <v>0</v>
      </c>
      <c r="L101" s="113">
        <f t="shared" si="64"/>
        <v>1090740.0931086326</v>
      </c>
      <c r="M101" s="110">
        <f t="shared" si="68"/>
        <v>0</v>
      </c>
      <c r="N101" s="110">
        <f t="shared" si="71"/>
        <v>1095044.2135132619</v>
      </c>
      <c r="O101" s="113">
        <f t="shared" si="74"/>
        <v>0</v>
      </c>
      <c r="P101" s="113">
        <f t="shared" si="77"/>
        <v>1099312.6891818391</v>
      </c>
      <c r="Q101" s="110">
        <f t="shared" si="80"/>
        <v>0</v>
      </c>
      <c r="R101" s="110">
        <f t="shared" si="82"/>
        <v>1103545.8153075955</v>
      </c>
      <c r="S101" s="113">
        <f t="shared" si="84"/>
        <v>0</v>
      </c>
      <c r="T101" s="113">
        <f t="shared" si="86"/>
        <v>1107743.8846391076</v>
      </c>
      <c r="U101" s="110">
        <f t="shared" si="88"/>
        <v>0</v>
      </c>
      <c r="V101" s="110">
        <f t="shared" si="90"/>
        <v>0</v>
      </c>
      <c r="W101" s="113">
        <f t="shared" si="92"/>
        <v>0</v>
      </c>
      <c r="X101" s="113">
        <f t="shared" si="94"/>
        <v>0</v>
      </c>
      <c r="Y101" s="110">
        <f t="shared" si="96"/>
        <v>0</v>
      </c>
      <c r="Z101" s="117">
        <f t="shared" si="98"/>
        <v>0</v>
      </c>
      <c r="AA101" s="85">
        <f t="shared" si="57"/>
        <v>5496386.6957504367</v>
      </c>
      <c r="AC101" s="115">
        <f t="shared" si="58"/>
        <v>0</v>
      </c>
      <c r="AD101" s="115">
        <f t="shared" si="65"/>
        <v>519724.77592778427</v>
      </c>
      <c r="AE101" s="116">
        <f t="shared" si="69"/>
        <v>0</v>
      </c>
      <c r="AF101" s="116">
        <f t="shared" si="72"/>
        <v>515420.65552315523</v>
      </c>
      <c r="AG101" s="115">
        <f t="shared" si="75"/>
        <v>0</v>
      </c>
      <c r="AH101" s="115">
        <f t="shared" si="78"/>
        <v>511152.17985457787</v>
      </c>
      <c r="AI101" s="116">
        <f t="shared" si="81"/>
        <v>0</v>
      </c>
      <c r="AJ101" s="116">
        <f t="shared" si="83"/>
        <v>506919.05372882169</v>
      </c>
      <c r="AK101" s="115">
        <f t="shared" si="85"/>
        <v>0</v>
      </c>
      <c r="AL101" s="115">
        <f t="shared" si="87"/>
        <v>502720.98439730937</v>
      </c>
      <c r="AM101" s="116">
        <f t="shared" si="89"/>
        <v>0</v>
      </c>
      <c r="AN101" s="116">
        <f t="shared" si="91"/>
        <v>0</v>
      </c>
      <c r="AO101" s="115">
        <f t="shared" si="93"/>
        <v>0</v>
      </c>
      <c r="AP101" s="115">
        <f t="shared" si="95"/>
        <v>0</v>
      </c>
      <c r="AQ101" s="116">
        <f t="shared" si="97"/>
        <v>0</v>
      </c>
      <c r="AR101" s="110">
        <f t="shared" si="99"/>
        <v>0</v>
      </c>
      <c r="AS101" s="109">
        <f t="shared" si="59"/>
        <v>2555937.6494316487</v>
      </c>
      <c r="AT101" s="85">
        <f t="shared" si="66"/>
        <v>-183423130.66932678</v>
      </c>
      <c r="AV101" s="45">
        <f t="shared" si="67"/>
        <v>0</v>
      </c>
      <c r="AW101" s="111">
        <f t="shared" si="60"/>
        <v>7500</v>
      </c>
      <c r="AX101" s="111">
        <f t="shared" si="70"/>
        <v>7500</v>
      </c>
      <c r="AY101" s="111">
        <f t="shared" si="73"/>
        <v>7500</v>
      </c>
      <c r="AZ101" s="111">
        <f t="shared" si="76"/>
        <v>7500</v>
      </c>
      <c r="BA101" s="111">
        <f t="shared" si="79"/>
        <v>7500</v>
      </c>
      <c r="BB101" s="112">
        <f t="shared" si="61"/>
        <v>37500</v>
      </c>
    </row>
    <row r="102" spans="1:54" x14ac:dyDescent="0.25">
      <c r="A102" s="99" t="s">
        <v>77</v>
      </c>
      <c r="B102" s="142">
        <f t="shared" si="62"/>
        <v>48060</v>
      </c>
      <c r="C102" s="82">
        <v>91</v>
      </c>
      <c r="D102" s="102">
        <f t="shared" si="51"/>
        <v>80523.243451820861</v>
      </c>
      <c r="E102" s="102">
        <f t="shared" si="54"/>
        <v>54320.001515482632</v>
      </c>
      <c r="F102" s="102">
        <f t="shared" si="52"/>
        <v>26203.241936338229</v>
      </c>
      <c r="G102" s="103">
        <f t="shared" si="55"/>
        <v>80523.243451820861</v>
      </c>
      <c r="H102" s="100">
        <f t="shared" si="63"/>
        <v>13010597.12177949</v>
      </c>
      <c r="J102" s="104" t="str">
        <f t="shared" si="53"/>
        <v>year9</v>
      </c>
      <c r="K102" s="110">
        <f t="shared" si="56"/>
        <v>0</v>
      </c>
      <c r="L102" s="113">
        <f t="shared" si="64"/>
        <v>1088574.5732089337</v>
      </c>
      <c r="M102" s="113">
        <f t="shared" si="68"/>
        <v>0</v>
      </c>
      <c r="N102" s="110">
        <f t="shared" si="71"/>
        <v>1092896.6274485823</v>
      </c>
      <c r="O102" s="110">
        <f t="shared" si="74"/>
        <v>0</v>
      </c>
      <c r="P102" s="113">
        <f t="shared" si="77"/>
        <v>1097182.8884324452</v>
      </c>
      <c r="Q102" s="113">
        <f t="shared" si="80"/>
        <v>0</v>
      </c>
      <c r="R102" s="110">
        <f t="shared" si="82"/>
        <v>1101433.6525837253</v>
      </c>
      <c r="S102" s="110">
        <f t="shared" si="84"/>
        <v>0</v>
      </c>
      <c r="T102" s="113">
        <f t="shared" si="86"/>
        <v>1105649.2138707854</v>
      </c>
      <c r="U102" s="113">
        <f t="shared" si="88"/>
        <v>0</v>
      </c>
      <c r="V102" s="110">
        <f t="shared" si="90"/>
        <v>0</v>
      </c>
      <c r="W102" s="110">
        <f t="shared" si="92"/>
        <v>0</v>
      </c>
      <c r="X102" s="113">
        <f t="shared" si="94"/>
        <v>0</v>
      </c>
      <c r="Y102" s="113">
        <f t="shared" si="96"/>
        <v>0</v>
      </c>
      <c r="Z102" s="117">
        <f t="shared" si="98"/>
        <v>0</v>
      </c>
      <c r="AA102" s="85">
        <f t="shared" si="57"/>
        <v>5485736.9555444708</v>
      </c>
      <c r="AC102" s="116">
        <f t="shared" si="58"/>
        <v>0</v>
      </c>
      <c r="AD102" s="115">
        <f t="shared" si="65"/>
        <v>521890.29582748353</v>
      </c>
      <c r="AE102" s="115">
        <f t="shared" si="69"/>
        <v>0</v>
      </c>
      <c r="AF102" s="116">
        <f t="shared" si="72"/>
        <v>517568.24158783507</v>
      </c>
      <c r="AG102" s="116">
        <f t="shared" si="75"/>
        <v>0</v>
      </c>
      <c r="AH102" s="115">
        <f t="shared" si="78"/>
        <v>513281.98060397204</v>
      </c>
      <c r="AI102" s="115">
        <f t="shared" si="81"/>
        <v>0</v>
      </c>
      <c r="AJ102" s="116">
        <f t="shared" si="83"/>
        <v>509031.21645269182</v>
      </c>
      <c r="AK102" s="116">
        <f t="shared" si="85"/>
        <v>0</v>
      </c>
      <c r="AL102" s="115">
        <f t="shared" si="87"/>
        <v>504815.65516563156</v>
      </c>
      <c r="AM102" s="115">
        <f t="shared" si="89"/>
        <v>0</v>
      </c>
      <c r="AN102" s="116">
        <f t="shared" si="91"/>
        <v>0</v>
      </c>
      <c r="AO102" s="116">
        <f t="shared" si="93"/>
        <v>0</v>
      </c>
      <c r="AP102" s="115">
        <f t="shared" si="95"/>
        <v>0</v>
      </c>
      <c r="AQ102" s="115">
        <f t="shared" si="97"/>
        <v>0</v>
      </c>
      <c r="AR102" s="110">
        <f t="shared" si="99"/>
        <v>0</v>
      </c>
      <c r="AS102" s="109">
        <f t="shared" si="59"/>
        <v>2566587.3896376137</v>
      </c>
      <c r="AT102" s="85">
        <f t="shared" si="66"/>
        <v>-185989718.0589644</v>
      </c>
      <c r="AV102" s="45">
        <f t="shared" si="67"/>
        <v>0</v>
      </c>
      <c r="AW102" s="111">
        <f t="shared" si="60"/>
        <v>7500</v>
      </c>
      <c r="AX102" s="111">
        <f t="shared" si="70"/>
        <v>7500</v>
      </c>
      <c r="AY102" s="111">
        <f t="shared" si="73"/>
        <v>7500</v>
      </c>
      <c r="AZ102" s="111">
        <f t="shared" si="76"/>
        <v>7500</v>
      </c>
      <c r="BA102" s="111">
        <f t="shared" si="79"/>
        <v>7500</v>
      </c>
      <c r="BB102" s="112">
        <f t="shared" si="61"/>
        <v>37500</v>
      </c>
    </row>
    <row r="103" spans="1:54" x14ac:dyDescent="0.25">
      <c r="A103" s="99" t="s">
        <v>77</v>
      </c>
      <c r="B103" s="142">
        <f t="shared" si="62"/>
        <v>48091</v>
      </c>
      <c r="C103" s="82">
        <v>92</v>
      </c>
      <c r="D103" s="102">
        <f t="shared" si="51"/>
        <v>80523.243451820861</v>
      </c>
      <c r="E103" s="102">
        <f t="shared" si="54"/>
        <v>54210.821340747883</v>
      </c>
      <c r="F103" s="102">
        <f t="shared" si="52"/>
        <v>26312.422111072978</v>
      </c>
      <c r="G103" s="103">
        <f t="shared" si="55"/>
        <v>80523.243451820861</v>
      </c>
      <c r="H103" s="100">
        <f t="shared" si="63"/>
        <v>12984284.699668417</v>
      </c>
      <c r="J103" s="104" t="str">
        <f t="shared" si="53"/>
        <v>year9</v>
      </c>
      <c r="K103" s="110">
        <f t="shared" si="56"/>
        <v>0</v>
      </c>
      <c r="L103" s="110">
        <f t="shared" si="64"/>
        <v>1086400.0303096527</v>
      </c>
      <c r="M103" s="113">
        <f t="shared" si="68"/>
        <v>0</v>
      </c>
      <c r="N103" s="113">
        <f t="shared" si="71"/>
        <v>1090740.0931086326</v>
      </c>
      <c r="O103" s="110">
        <f t="shared" si="74"/>
        <v>0</v>
      </c>
      <c r="P103" s="110">
        <f t="shared" si="77"/>
        <v>1095044.2135132619</v>
      </c>
      <c r="Q103" s="113">
        <f t="shared" si="80"/>
        <v>0</v>
      </c>
      <c r="R103" s="113">
        <f t="shared" si="82"/>
        <v>1099312.6891818391</v>
      </c>
      <c r="S103" s="110">
        <f t="shared" si="84"/>
        <v>0</v>
      </c>
      <c r="T103" s="110">
        <f t="shared" si="86"/>
        <v>1103545.8153075955</v>
      </c>
      <c r="U103" s="113">
        <f t="shared" si="88"/>
        <v>0</v>
      </c>
      <c r="V103" s="113">
        <f t="shared" si="90"/>
        <v>0</v>
      </c>
      <c r="W103" s="110">
        <f t="shared" si="92"/>
        <v>0</v>
      </c>
      <c r="X103" s="110">
        <f t="shared" si="94"/>
        <v>0</v>
      </c>
      <c r="Y103" s="113">
        <f t="shared" si="96"/>
        <v>0</v>
      </c>
      <c r="Z103" s="118">
        <f t="shared" si="98"/>
        <v>0</v>
      </c>
      <c r="AA103" s="85">
        <f t="shared" si="57"/>
        <v>5475042.841420982</v>
      </c>
      <c r="AC103" s="116">
        <f t="shared" si="58"/>
        <v>0</v>
      </c>
      <c r="AD103" s="116">
        <f t="shared" si="65"/>
        <v>524064.83872676454</v>
      </c>
      <c r="AE103" s="115">
        <f t="shared" si="69"/>
        <v>0</v>
      </c>
      <c r="AF103" s="115">
        <f t="shared" si="72"/>
        <v>519724.77592778427</v>
      </c>
      <c r="AG103" s="116">
        <f t="shared" si="75"/>
        <v>0</v>
      </c>
      <c r="AH103" s="116">
        <f t="shared" si="78"/>
        <v>515420.65552315523</v>
      </c>
      <c r="AI103" s="115">
        <f t="shared" si="81"/>
        <v>0</v>
      </c>
      <c r="AJ103" s="115">
        <f t="shared" si="83"/>
        <v>511152.17985457787</v>
      </c>
      <c r="AK103" s="116">
        <f t="shared" si="85"/>
        <v>0</v>
      </c>
      <c r="AL103" s="116">
        <f t="shared" si="87"/>
        <v>506919.05372882169</v>
      </c>
      <c r="AM103" s="115">
        <f t="shared" si="89"/>
        <v>0</v>
      </c>
      <c r="AN103" s="115">
        <f t="shared" si="91"/>
        <v>0</v>
      </c>
      <c r="AO103" s="116">
        <f t="shared" si="93"/>
        <v>0</v>
      </c>
      <c r="AP103" s="116">
        <f t="shared" si="95"/>
        <v>0</v>
      </c>
      <c r="AQ103" s="115">
        <f t="shared" si="97"/>
        <v>0</v>
      </c>
      <c r="AR103" s="113">
        <f t="shared" si="99"/>
        <v>0</v>
      </c>
      <c r="AS103" s="109">
        <f t="shared" si="59"/>
        <v>2577281.5037611034</v>
      </c>
      <c r="AT103" s="85">
        <f t="shared" si="66"/>
        <v>-188566999.56272551</v>
      </c>
      <c r="AV103" s="45">
        <f t="shared" si="67"/>
        <v>0</v>
      </c>
      <c r="AW103" s="111">
        <f t="shared" si="60"/>
        <v>7500</v>
      </c>
      <c r="AX103" s="111">
        <f t="shared" si="70"/>
        <v>7500</v>
      </c>
      <c r="AY103" s="111">
        <f t="shared" si="73"/>
        <v>7500</v>
      </c>
      <c r="AZ103" s="111">
        <f t="shared" si="76"/>
        <v>7500</v>
      </c>
      <c r="BA103" s="111">
        <f t="shared" si="79"/>
        <v>7500</v>
      </c>
      <c r="BB103" s="112">
        <f t="shared" si="61"/>
        <v>37500</v>
      </c>
    </row>
    <row r="104" spans="1:54" x14ac:dyDescent="0.25">
      <c r="A104" s="99" t="s">
        <v>77</v>
      </c>
      <c r="B104" s="142">
        <f t="shared" si="62"/>
        <v>48121</v>
      </c>
      <c r="C104" s="82">
        <v>93</v>
      </c>
      <c r="D104" s="102">
        <f t="shared" si="51"/>
        <v>80523.243451820861</v>
      </c>
      <c r="E104" s="102">
        <f t="shared" si="54"/>
        <v>54101.186248618411</v>
      </c>
      <c r="F104" s="102">
        <f t="shared" si="52"/>
        <v>26422.05720320245</v>
      </c>
      <c r="G104" s="103">
        <f t="shared" si="55"/>
        <v>80523.243451820861</v>
      </c>
      <c r="H104" s="100">
        <f t="shared" si="63"/>
        <v>12957862.642465215</v>
      </c>
      <c r="J104" s="104" t="str">
        <f t="shared" si="53"/>
        <v>year9</v>
      </c>
      <c r="K104" s="113">
        <f t="shared" si="56"/>
        <v>0</v>
      </c>
      <c r="L104" s="110">
        <f t="shared" si="64"/>
        <v>1084216.4268149578</v>
      </c>
      <c r="M104" s="110">
        <f t="shared" si="68"/>
        <v>0</v>
      </c>
      <c r="N104" s="113">
        <f t="shared" si="71"/>
        <v>1088574.5732089337</v>
      </c>
      <c r="O104" s="113">
        <f t="shared" si="74"/>
        <v>0</v>
      </c>
      <c r="P104" s="110">
        <f t="shared" si="77"/>
        <v>1092896.6274485823</v>
      </c>
      <c r="Q104" s="110">
        <f t="shared" si="80"/>
        <v>0</v>
      </c>
      <c r="R104" s="113">
        <f t="shared" si="82"/>
        <v>1097182.8884324452</v>
      </c>
      <c r="S104" s="113">
        <f t="shared" si="84"/>
        <v>0</v>
      </c>
      <c r="T104" s="110">
        <f t="shared" si="86"/>
        <v>1101433.6525837253</v>
      </c>
      <c r="U104" s="110">
        <f t="shared" si="88"/>
        <v>0</v>
      </c>
      <c r="V104" s="113">
        <f t="shared" si="90"/>
        <v>0</v>
      </c>
      <c r="W104" s="113">
        <f t="shared" si="92"/>
        <v>0</v>
      </c>
      <c r="X104" s="110">
        <f t="shared" si="94"/>
        <v>0</v>
      </c>
      <c r="Y104" s="110">
        <f t="shared" si="96"/>
        <v>0</v>
      </c>
      <c r="Z104" s="118">
        <f t="shared" si="98"/>
        <v>0</v>
      </c>
      <c r="AA104" s="85">
        <f t="shared" si="57"/>
        <v>5464304.1684886441</v>
      </c>
      <c r="AC104" s="115">
        <f t="shared" si="58"/>
        <v>0</v>
      </c>
      <c r="AD104" s="116">
        <f t="shared" si="65"/>
        <v>526248.44222145958</v>
      </c>
      <c r="AE104" s="116">
        <f t="shared" si="69"/>
        <v>0</v>
      </c>
      <c r="AF104" s="115">
        <f t="shared" si="72"/>
        <v>521890.29582748353</v>
      </c>
      <c r="AG104" s="115">
        <f t="shared" si="75"/>
        <v>0</v>
      </c>
      <c r="AH104" s="116">
        <f t="shared" si="78"/>
        <v>517568.24158783507</v>
      </c>
      <c r="AI104" s="116">
        <f t="shared" si="81"/>
        <v>0</v>
      </c>
      <c r="AJ104" s="115">
        <f t="shared" si="83"/>
        <v>513281.98060397204</v>
      </c>
      <c r="AK104" s="115">
        <f t="shared" si="85"/>
        <v>0</v>
      </c>
      <c r="AL104" s="116">
        <f t="shared" si="87"/>
        <v>509031.21645269182</v>
      </c>
      <c r="AM104" s="116">
        <f t="shared" si="89"/>
        <v>0</v>
      </c>
      <c r="AN104" s="115">
        <f t="shared" si="91"/>
        <v>0</v>
      </c>
      <c r="AO104" s="115">
        <f t="shared" si="93"/>
        <v>0</v>
      </c>
      <c r="AP104" s="116">
        <f t="shared" si="95"/>
        <v>0</v>
      </c>
      <c r="AQ104" s="116">
        <f t="shared" si="97"/>
        <v>0</v>
      </c>
      <c r="AR104" s="113">
        <f t="shared" si="99"/>
        <v>0</v>
      </c>
      <c r="AS104" s="109">
        <f t="shared" si="59"/>
        <v>2588020.1766934418</v>
      </c>
      <c r="AT104" s="85">
        <f t="shared" si="66"/>
        <v>-191155019.73941895</v>
      </c>
      <c r="AV104" s="45">
        <f t="shared" si="67"/>
        <v>0</v>
      </c>
      <c r="AW104" s="111">
        <f t="shared" si="60"/>
        <v>7500</v>
      </c>
      <c r="AX104" s="111">
        <f t="shared" si="70"/>
        <v>7500</v>
      </c>
      <c r="AY104" s="111">
        <f t="shared" si="73"/>
        <v>7500</v>
      </c>
      <c r="AZ104" s="111">
        <f t="shared" si="76"/>
        <v>7500</v>
      </c>
      <c r="BA104" s="111">
        <f t="shared" si="79"/>
        <v>7500</v>
      </c>
      <c r="BB104" s="112">
        <f t="shared" si="61"/>
        <v>37500</v>
      </c>
    </row>
    <row r="105" spans="1:54" x14ac:dyDescent="0.25">
      <c r="A105" s="99" t="s">
        <v>77</v>
      </c>
      <c r="B105" s="142">
        <f t="shared" si="62"/>
        <v>48152</v>
      </c>
      <c r="C105" s="82">
        <v>94</v>
      </c>
      <c r="D105" s="102">
        <f t="shared" si="51"/>
        <v>80523.243451820861</v>
      </c>
      <c r="E105" s="102">
        <f t="shared" si="54"/>
        <v>53991.094343605066</v>
      </c>
      <c r="F105" s="102">
        <f t="shared" si="52"/>
        <v>26532.149108215788</v>
      </c>
      <c r="G105" s="103">
        <f t="shared" si="55"/>
        <v>80523.243451820861</v>
      </c>
      <c r="H105" s="100">
        <f t="shared" si="63"/>
        <v>12931330.493356999</v>
      </c>
      <c r="J105" s="104" t="str">
        <f t="shared" si="53"/>
        <v>year9</v>
      </c>
      <c r="K105" s="113">
        <f t="shared" si="56"/>
        <v>0</v>
      </c>
      <c r="L105" s="113">
        <f t="shared" si="64"/>
        <v>1082023.7249723682</v>
      </c>
      <c r="M105" s="110">
        <f t="shared" si="68"/>
        <v>0</v>
      </c>
      <c r="N105" s="110">
        <f t="shared" si="71"/>
        <v>1086400.0303096527</v>
      </c>
      <c r="O105" s="113">
        <f t="shared" si="74"/>
        <v>0</v>
      </c>
      <c r="P105" s="113">
        <f t="shared" si="77"/>
        <v>1090740.0931086326</v>
      </c>
      <c r="Q105" s="110">
        <f t="shared" si="80"/>
        <v>0</v>
      </c>
      <c r="R105" s="110">
        <f t="shared" si="82"/>
        <v>1095044.2135132619</v>
      </c>
      <c r="S105" s="113">
        <f t="shared" si="84"/>
        <v>0</v>
      </c>
      <c r="T105" s="113">
        <f t="shared" si="86"/>
        <v>1099312.6891818391</v>
      </c>
      <c r="U105" s="110">
        <f t="shared" si="88"/>
        <v>0</v>
      </c>
      <c r="V105" s="110">
        <f t="shared" si="90"/>
        <v>0</v>
      </c>
      <c r="W105" s="113">
        <f t="shared" si="92"/>
        <v>0</v>
      </c>
      <c r="X105" s="113">
        <f t="shared" si="94"/>
        <v>0</v>
      </c>
      <c r="Y105" s="110">
        <f t="shared" si="96"/>
        <v>0</v>
      </c>
      <c r="Z105" s="117">
        <f t="shared" si="98"/>
        <v>0</v>
      </c>
      <c r="AA105" s="85">
        <f t="shared" si="57"/>
        <v>5453520.7510857545</v>
      </c>
      <c r="AC105" s="115">
        <f t="shared" si="58"/>
        <v>0</v>
      </c>
      <c r="AD105" s="115">
        <f t="shared" si="65"/>
        <v>528441.144064049</v>
      </c>
      <c r="AE105" s="116">
        <f t="shared" si="69"/>
        <v>0</v>
      </c>
      <c r="AF105" s="116">
        <f t="shared" si="72"/>
        <v>524064.83872676454</v>
      </c>
      <c r="AG105" s="115">
        <f t="shared" si="75"/>
        <v>0</v>
      </c>
      <c r="AH105" s="115">
        <f t="shared" si="78"/>
        <v>519724.77592778427</v>
      </c>
      <c r="AI105" s="116">
        <f t="shared" si="81"/>
        <v>0</v>
      </c>
      <c r="AJ105" s="116">
        <f t="shared" si="83"/>
        <v>515420.65552315523</v>
      </c>
      <c r="AK105" s="115">
        <f t="shared" si="85"/>
        <v>0</v>
      </c>
      <c r="AL105" s="115">
        <f t="shared" si="87"/>
        <v>511152.17985457787</v>
      </c>
      <c r="AM105" s="116">
        <f t="shared" si="89"/>
        <v>0</v>
      </c>
      <c r="AN105" s="116">
        <f t="shared" si="91"/>
        <v>0</v>
      </c>
      <c r="AO105" s="115">
        <f t="shared" si="93"/>
        <v>0</v>
      </c>
      <c r="AP105" s="115">
        <f t="shared" si="95"/>
        <v>0</v>
      </c>
      <c r="AQ105" s="116">
        <f t="shared" si="97"/>
        <v>0</v>
      </c>
      <c r="AR105" s="110">
        <f t="shared" si="99"/>
        <v>0</v>
      </c>
      <c r="AS105" s="109">
        <f t="shared" si="59"/>
        <v>2598803.5940963309</v>
      </c>
      <c r="AT105" s="85">
        <f t="shared" si="66"/>
        <v>-193753823.33351529</v>
      </c>
      <c r="AV105" s="45">
        <f t="shared" si="67"/>
        <v>0</v>
      </c>
      <c r="AW105" s="111">
        <f t="shared" si="60"/>
        <v>7500</v>
      </c>
      <c r="AX105" s="111">
        <f t="shared" si="70"/>
        <v>7500</v>
      </c>
      <c r="AY105" s="111">
        <f t="shared" si="73"/>
        <v>7500</v>
      </c>
      <c r="AZ105" s="111">
        <f t="shared" si="76"/>
        <v>7500</v>
      </c>
      <c r="BA105" s="111">
        <f t="shared" si="79"/>
        <v>7500</v>
      </c>
      <c r="BB105" s="112">
        <f t="shared" si="61"/>
        <v>37500</v>
      </c>
    </row>
    <row r="106" spans="1:54" x14ac:dyDescent="0.25">
      <c r="A106" s="99" t="s">
        <v>77</v>
      </c>
      <c r="B106" s="142">
        <f t="shared" si="62"/>
        <v>48182</v>
      </c>
      <c r="C106" s="82">
        <v>95</v>
      </c>
      <c r="D106" s="102">
        <f t="shared" si="51"/>
        <v>80523.243451820861</v>
      </c>
      <c r="E106" s="102">
        <f t="shared" si="54"/>
        <v>53880.543722320828</v>
      </c>
      <c r="F106" s="102">
        <f t="shared" si="52"/>
        <v>26642.699729500022</v>
      </c>
      <c r="G106" s="103">
        <f t="shared" si="55"/>
        <v>80523.243451820847</v>
      </c>
      <c r="H106" s="100">
        <f t="shared" si="63"/>
        <v>12904687.793627499</v>
      </c>
      <c r="J106" s="104" t="str">
        <f t="shared" si="53"/>
        <v>year9</v>
      </c>
      <c r="K106" s="110">
        <f t="shared" si="56"/>
        <v>0</v>
      </c>
      <c r="L106" s="113">
        <f t="shared" si="64"/>
        <v>1079821.8868721013</v>
      </c>
      <c r="M106" s="113">
        <f t="shared" si="68"/>
        <v>0</v>
      </c>
      <c r="N106" s="110">
        <f t="shared" si="71"/>
        <v>1084216.4268149578</v>
      </c>
      <c r="O106" s="110">
        <f t="shared" si="74"/>
        <v>0</v>
      </c>
      <c r="P106" s="113">
        <f t="shared" si="77"/>
        <v>1088574.5732089337</v>
      </c>
      <c r="Q106" s="113">
        <f t="shared" si="80"/>
        <v>0</v>
      </c>
      <c r="R106" s="110">
        <f t="shared" si="82"/>
        <v>1092896.6274485823</v>
      </c>
      <c r="S106" s="110">
        <f t="shared" si="84"/>
        <v>0</v>
      </c>
      <c r="T106" s="113">
        <f t="shared" si="86"/>
        <v>1097182.8884324452</v>
      </c>
      <c r="U106" s="113">
        <f t="shared" si="88"/>
        <v>0</v>
      </c>
      <c r="V106" s="110">
        <f t="shared" si="90"/>
        <v>0</v>
      </c>
      <c r="W106" s="110">
        <f t="shared" si="92"/>
        <v>0</v>
      </c>
      <c r="X106" s="113">
        <f t="shared" si="94"/>
        <v>0</v>
      </c>
      <c r="Y106" s="113">
        <f t="shared" si="96"/>
        <v>0</v>
      </c>
      <c r="Z106" s="117">
        <f t="shared" si="98"/>
        <v>0</v>
      </c>
      <c r="AA106" s="85">
        <f t="shared" si="57"/>
        <v>5442692.4027770199</v>
      </c>
      <c r="AC106" s="116">
        <f t="shared" si="58"/>
        <v>0</v>
      </c>
      <c r="AD106" s="115">
        <f t="shared" si="65"/>
        <v>530642.98216431576</v>
      </c>
      <c r="AE106" s="115">
        <f t="shared" si="69"/>
        <v>0</v>
      </c>
      <c r="AF106" s="116">
        <f t="shared" si="72"/>
        <v>526248.44222145958</v>
      </c>
      <c r="AG106" s="116">
        <f t="shared" si="75"/>
        <v>0</v>
      </c>
      <c r="AH106" s="115">
        <f t="shared" si="78"/>
        <v>521890.29582748353</v>
      </c>
      <c r="AI106" s="115">
        <f t="shared" si="81"/>
        <v>0</v>
      </c>
      <c r="AJ106" s="116">
        <f t="shared" si="83"/>
        <v>517568.24158783507</v>
      </c>
      <c r="AK106" s="116">
        <f t="shared" si="85"/>
        <v>0</v>
      </c>
      <c r="AL106" s="115">
        <f t="shared" si="87"/>
        <v>513281.98060397204</v>
      </c>
      <c r="AM106" s="115">
        <f t="shared" si="89"/>
        <v>0</v>
      </c>
      <c r="AN106" s="116">
        <f t="shared" si="91"/>
        <v>0</v>
      </c>
      <c r="AO106" s="116">
        <f t="shared" si="93"/>
        <v>0</v>
      </c>
      <c r="AP106" s="115">
        <f t="shared" si="95"/>
        <v>0</v>
      </c>
      <c r="AQ106" s="115">
        <f t="shared" si="97"/>
        <v>0</v>
      </c>
      <c r="AR106" s="110">
        <f t="shared" si="99"/>
        <v>0</v>
      </c>
      <c r="AS106" s="109">
        <f t="shared" si="59"/>
        <v>2609631.942405066</v>
      </c>
      <c r="AT106" s="85">
        <f t="shared" si="66"/>
        <v>-196363455.27592036</v>
      </c>
      <c r="AV106" s="45">
        <f t="shared" si="67"/>
        <v>0</v>
      </c>
      <c r="AW106" s="111">
        <f t="shared" si="60"/>
        <v>7500</v>
      </c>
      <c r="AX106" s="111">
        <f t="shared" si="70"/>
        <v>7500</v>
      </c>
      <c r="AY106" s="111">
        <f t="shared" si="73"/>
        <v>7500</v>
      </c>
      <c r="AZ106" s="111">
        <f t="shared" si="76"/>
        <v>7500</v>
      </c>
      <c r="BA106" s="111">
        <f t="shared" si="79"/>
        <v>7500</v>
      </c>
      <c r="BB106" s="112">
        <f t="shared" si="61"/>
        <v>37500</v>
      </c>
    </row>
    <row r="107" spans="1:54" x14ac:dyDescent="0.25">
      <c r="A107" s="99" t="s">
        <v>77</v>
      </c>
      <c r="B107" s="142">
        <f t="shared" si="62"/>
        <v>48213</v>
      </c>
      <c r="C107" s="82">
        <v>96</v>
      </c>
      <c r="D107" s="102">
        <f t="shared" si="51"/>
        <v>80523.243451820861</v>
      </c>
      <c r="E107" s="102">
        <f t="shared" si="54"/>
        <v>53769.532473447915</v>
      </c>
      <c r="F107" s="102">
        <f t="shared" si="52"/>
        <v>26753.710978372936</v>
      </c>
      <c r="G107" s="103">
        <f t="shared" si="55"/>
        <v>80523.243451820847</v>
      </c>
      <c r="H107" s="100">
        <f t="shared" si="63"/>
        <v>12877934.082649127</v>
      </c>
      <c r="J107" s="104" t="str">
        <f t="shared" si="53"/>
        <v>year9</v>
      </c>
      <c r="K107" s="110">
        <f t="shared" si="56"/>
        <v>0</v>
      </c>
      <c r="L107" s="110">
        <f t="shared" si="64"/>
        <v>1077610.8744464165</v>
      </c>
      <c r="M107" s="113">
        <f t="shared" si="68"/>
        <v>0</v>
      </c>
      <c r="N107" s="113">
        <f t="shared" si="71"/>
        <v>1082023.7249723682</v>
      </c>
      <c r="O107" s="110">
        <f t="shared" si="74"/>
        <v>0</v>
      </c>
      <c r="P107" s="110">
        <f t="shared" si="77"/>
        <v>1086400.0303096527</v>
      </c>
      <c r="Q107" s="113">
        <f t="shared" si="80"/>
        <v>0</v>
      </c>
      <c r="R107" s="113">
        <f t="shared" si="82"/>
        <v>1090740.0931086326</v>
      </c>
      <c r="S107" s="110">
        <f t="shared" si="84"/>
        <v>0</v>
      </c>
      <c r="T107" s="110">
        <f t="shared" si="86"/>
        <v>1095044.2135132619</v>
      </c>
      <c r="U107" s="113">
        <f t="shared" si="88"/>
        <v>0</v>
      </c>
      <c r="V107" s="113">
        <f t="shared" si="90"/>
        <v>0</v>
      </c>
      <c r="W107" s="110">
        <f t="shared" si="92"/>
        <v>0</v>
      </c>
      <c r="X107" s="110">
        <f t="shared" si="94"/>
        <v>0</v>
      </c>
      <c r="Y107" s="113">
        <f t="shared" si="96"/>
        <v>0</v>
      </c>
      <c r="Z107" s="118">
        <f t="shared" si="98"/>
        <v>0</v>
      </c>
      <c r="AA107" s="85">
        <f t="shared" si="57"/>
        <v>5431818.9363503316</v>
      </c>
      <c r="AC107" s="116">
        <f t="shared" si="58"/>
        <v>0</v>
      </c>
      <c r="AD107" s="116">
        <f t="shared" si="65"/>
        <v>532853.99459000048</v>
      </c>
      <c r="AE107" s="115">
        <f t="shared" si="69"/>
        <v>0</v>
      </c>
      <c r="AF107" s="115">
        <f t="shared" si="72"/>
        <v>528441.144064049</v>
      </c>
      <c r="AG107" s="116">
        <f t="shared" si="75"/>
        <v>0</v>
      </c>
      <c r="AH107" s="116">
        <f t="shared" si="78"/>
        <v>524064.83872676454</v>
      </c>
      <c r="AI107" s="115">
        <f t="shared" si="81"/>
        <v>0</v>
      </c>
      <c r="AJ107" s="115">
        <f t="shared" si="83"/>
        <v>519724.77592778427</v>
      </c>
      <c r="AK107" s="116">
        <f t="shared" si="85"/>
        <v>0</v>
      </c>
      <c r="AL107" s="116">
        <f t="shared" si="87"/>
        <v>515420.65552315523</v>
      </c>
      <c r="AM107" s="115">
        <f t="shared" si="89"/>
        <v>0</v>
      </c>
      <c r="AN107" s="115">
        <f t="shared" si="91"/>
        <v>0</v>
      </c>
      <c r="AO107" s="116">
        <f t="shared" si="93"/>
        <v>0</v>
      </c>
      <c r="AP107" s="116">
        <f t="shared" si="95"/>
        <v>0</v>
      </c>
      <c r="AQ107" s="115">
        <f t="shared" si="97"/>
        <v>0</v>
      </c>
      <c r="AR107" s="113">
        <f t="shared" si="99"/>
        <v>0</v>
      </c>
      <c r="AS107" s="109">
        <f t="shared" si="59"/>
        <v>2620505.4088317538</v>
      </c>
      <c r="AT107" s="85">
        <f t="shared" si="66"/>
        <v>-198983960.68475211</v>
      </c>
      <c r="AV107" s="45">
        <f t="shared" si="67"/>
        <v>0</v>
      </c>
      <c r="AW107" s="111">
        <f t="shared" si="60"/>
        <v>7500</v>
      </c>
      <c r="AX107" s="111">
        <f t="shared" si="70"/>
        <v>7500</v>
      </c>
      <c r="AY107" s="111">
        <f t="shared" si="73"/>
        <v>7500</v>
      </c>
      <c r="AZ107" s="111">
        <f t="shared" si="76"/>
        <v>7500</v>
      </c>
      <c r="BA107" s="111">
        <f t="shared" si="79"/>
        <v>7500</v>
      </c>
      <c r="BB107" s="112">
        <f t="shared" si="61"/>
        <v>37500</v>
      </c>
    </row>
    <row r="108" spans="1:54" x14ac:dyDescent="0.25">
      <c r="A108" s="99" t="s">
        <v>77</v>
      </c>
      <c r="B108" s="142">
        <f t="shared" si="62"/>
        <v>48244</v>
      </c>
      <c r="C108" s="82">
        <v>97</v>
      </c>
      <c r="D108" s="102">
        <f t="shared" si="51"/>
        <v>80523.243451820861</v>
      </c>
      <c r="E108" s="102">
        <f t="shared" si="54"/>
        <v>53658.058677704699</v>
      </c>
      <c r="F108" s="102">
        <f t="shared" si="52"/>
        <v>26865.184774116158</v>
      </c>
      <c r="G108" s="103">
        <f t="shared" si="55"/>
        <v>80523.243451820861</v>
      </c>
      <c r="H108" s="100">
        <f t="shared" si="63"/>
        <v>12851068.897875011</v>
      </c>
      <c r="J108" s="104" t="str">
        <f t="shared" ref="J108:J139" si="100">+A108</f>
        <v>year9</v>
      </c>
      <c r="K108" s="113">
        <f t="shared" si="56"/>
        <v>0</v>
      </c>
      <c r="L108" s="110">
        <f t="shared" si="64"/>
        <v>1075390.6494689584</v>
      </c>
      <c r="M108" s="110">
        <f t="shared" si="68"/>
        <v>0</v>
      </c>
      <c r="N108" s="113">
        <f t="shared" si="71"/>
        <v>1079821.8868721013</v>
      </c>
      <c r="O108" s="113">
        <f t="shared" si="74"/>
        <v>0</v>
      </c>
      <c r="P108" s="110">
        <f t="shared" si="77"/>
        <v>1084216.4268149578</v>
      </c>
      <c r="Q108" s="110">
        <f t="shared" si="80"/>
        <v>0</v>
      </c>
      <c r="R108" s="113">
        <f t="shared" si="82"/>
        <v>1088574.5732089337</v>
      </c>
      <c r="S108" s="113">
        <f t="shared" si="84"/>
        <v>0</v>
      </c>
      <c r="T108" s="110">
        <f t="shared" si="86"/>
        <v>1092896.6274485823</v>
      </c>
      <c r="U108" s="110">
        <f t="shared" si="88"/>
        <v>0</v>
      </c>
      <c r="V108" s="113">
        <f t="shared" si="90"/>
        <v>0</v>
      </c>
      <c r="W108" s="113">
        <f t="shared" si="92"/>
        <v>0</v>
      </c>
      <c r="X108" s="110">
        <f t="shared" si="94"/>
        <v>0</v>
      </c>
      <c r="Y108" s="110">
        <f t="shared" si="96"/>
        <v>0</v>
      </c>
      <c r="Z108" s="118">
        <f t="shared" si="98"/>
        <v>0</v>
      </c>
      <c r="AA108" s="85">
        <f t="shared" si="57"/>
        <v>5420900.1638135333</v>
      </c>
      <c r="AC108" s="115">
        <f t="shared" si="58"/>
        <v>0</v>
      </c>
      <c r="AD108" s="116">
        <f t="shared" si="65"/>
        <v>535074.21956745873</v>
      </c>
      <c r="AE108" s="116">
        <f t="shared" si="69"/>
        <v>0</v>
      </c>
      <c r="AF108" s="115">
        <f t="shared" si="72"/>
        <v>530642.98216431576</v>
      </c>
      <c r="AG108" s="115">
        <f t="shared" si="75"/>
        <v>0</v>
      </c>
      <c r="AH108" s="116">
        <f t="shared" si="78"/>
        <v>526248.44222145958</v>
      </c>
      <c r="AI108" s="116">
        <f t="shared" si="81"/>
        <v>0</v>
      </c>
      <c r="AJ108" s="115">
        <f t="shared" si="83"/>
        <v>521890.29582748353</v>
      </c>
      <c r="AK108" s="115">
        <f t="shared" si="85"/>
        <v>0</v>
      </c>
      <c r="AL108" s="116">
        <f t="shared" si="87"/>
        <v>517568.24158783507</v>
      </c>
      <c r="AM108" s="116">
        <f t="shared" si="89"/>
        <v>0</v>
      </c>
      <c r="AN108" s="115">
        <f t="shared" si="91"/>
        <v>0</v>
      </c>
      <c r="AO108" s="115">
        <f t="shared" si="93"/>
        <v>0</v>
      </c>
      <c r="AP108" s="116">
        <f t="shared" si="95"/>
        <v>0</v>
      </c>
      <c r="AQ108" s="116">
        <f t="shared" si="97"/>
        <v>0</v>
      </c>
      <c r="AR108" s="113">
        <f t="shared" si="99"/>
        <v>0</v>
      </c>
      <c r="AS108" s="109">
        <f t="shared" si="59"/>
        <v>2631424.1813685526</v>
      </c>
      <c r="AT108" s="85">
        <f t="shared" si="66"/>
        <v>-201615384.86612067</v>
      </c>
      <c r="AV108" s="45">
        <f t="shared" si="67"/>
        <v>0</v>
      </c>
      <c r="AW108" s="111">
        <f t="shared" si="60"/>
        <v>7500</v>
      </c>
      <c r="AX108" s="111">
        <f t="shared" si="70"/>
        <v>7500</v>
      </c>
      <c r="AY108" s="111">
        <f t="shared" si="73"/>
        <v>7500</v>
      </c>
      <c r="AZ108" s="111">
        <f t="shared" si="76"/>
        <v>7500</v>
      </c>
      <c r="BA108" s="111">
        <f t="shared" si="79"/>
        <v>7500</v>
      </c>
      <c r="BB108" s="112">
        <f t="shared" si="61"/>
        <v>37500</v>
      </c>
    </row>
    <row r="109" spans="1:54" x14ac:dyDescent="0.25">
      <c r="A109" s="99" t="s">
        <v>77</v>
      </c>
      <c r="B109" s="142">
        <f t="shared" si="62"/>
        <v>48273</v>
      </c>
      <c r="C109" s="82">
        <v>98</v>
      </c>
      <c r="D109" s="102">
        <f t="shared" si="51"/>
        <v>80523.243451820861</v>
      </c>
      <c r="E109" s="102">
        <f t="shared" si="54"/>
        <v>53546.120407812552</v>
      </c>
      <c r="F109" s="102">
        <f t="shared" si="52"/>
        <v>26977.123044008305</v>
      </c>
      <c r="G109" s="103">
        <f t="shared" si="55"/>
        <v>80523.243451820861</v>
      </c>
      <c r="H109" s="100">
        <f t="shared" si="63"/>
        <v>12824091.774831003</v>
      </c>
      <c r="J109" s="104" t="str">
        <f t="shared" si="100"/>
        <v>year9</v>
      </c>
      <c r="K109" s="113">
        <f t="shared" si="56"/>
        <v>0</v>
      </c>
      <c r="L109" s="113">
        <f t="shared" si="64"/>
        <v>1073161.173554094</v>
      </c>
      <c r="M109" s="110">
        <f t="shared" si="68"/>
        <v>0</v>
      </c>
      <c r="N109" s="110">
        <f t="shared" si="71"/>
        <v>1077610.8744464165</v>
      </c>
      <c r="O109" s="113">
        <f t="shared" si="74"/>
        <v>0</v>
      </c>
      <c r="P109" s="113">
        <f t="shared" si="77"/>
        <v>1082023.7249723682</v>
      </c>
      <c r="Q109" s="110">
        <f t="shared" si="80"/>
        <v>0</v>
      </c>
      <c r="R109" s="110">
        <f t="shared" si="82"/>
        <v>1086400.0303096527</v>
      </c>
      <c r="S109" s="113">
        <f t="shared" si="84"/>
        <v>0</v>
      </c>
      <c r="T109" s="113">
        <f t="shared" si="86"/>
        <v>1090740.0931086326</v>
      </c>
      <c r="U109" s="110">
        <f t="shared" si="88"/>
        <v>0</v>
      </c>
      <c r="V109" s="110">
        <f t="shared" si="90"/>
        <v>0</v>
      </c>
      <c r="W109" s="113">
        <f t="shared" si="92"/>
        <v>0</v>
      </c>
      <c r="X109" s="113">
        <f t="shared" si="94"/>
        <v>0</v>
      </c>
      <c r="Y109" s="110">
        <f t="shared" si="96"/>
        <v>0</v>
      </c>
      <c r="Z109" s="117">
        <f t="shared" si="98"/>
        <v>0</v>
      </c>
      <c r="AA109" s="85">
        <f t="shared" si="57"/>
        <v>5409935.8963911645</v>
      </c>
      <c r="AC109" s="115">
        <f t="shared" si="58"/>
        <v>0</v>
      </c>
      <c r="AD109" s="115">
        <f t="shared" si="65"/>
        <v>537303.69548232318</v>
      </c>
      <c r="AE109" s="116">
        <f t="shared" si="69"/>
        <v>0</v>
      </c>
      <c r="AF109" s="116">
        <f t="shared" si="72"/>
        <v>532853.99459000048</v>
      </c>
      <c r="AG109" s="115">
        <f t="shared" si="75"/>
        <v>0</v>
      </c>
      <c r="AH109" s="115">
        <f t="shared" si="78"/>
        <v>528441.144064049</v>
      </c>
      <c r="AI109" s="116">
        <f t="shared" si="81"/>
        <v>0</v>
      </c>
      <c r="AJ109" s="116">
        <f t="shared" si="83"/>
        <v>524064.83872676454</v>
      </c>
      <c r="AK109" s="115">
        <f t="shared" si="85"/>
        <v>0</v>
      </c>
      <c r="AL109" s="115">
        <f t="shared" si="87"/>
        <v>519724.77592778427</v>
      </c>
      <c r="AM109" s="116">
        <f t="shared" si="89"/>
        <v>0</v>
      </c>
      <c r="AN109" s="116">
        <f t="shared" si="91"/>
        <v>0</v>
      </c>
      <c r="AO109" s="115">
        <f t="shared" si="93"/>
        <v>0</v>
      </c>
      <c r="AP109" s="115">
        <f t="shared" si="95"/>
        <v>0</v>
      </c>
      <c r="AQ109" s="116">
        <f t="shared" si="97"/>
        <v>0</v>
      </c>
      <c r="AR109" s="110">
        <f t="shared" si="99"/>
        <v>0</v>
      </c>
      <c r="AS109" s="109">
        <f t="shared" si="59"/>
        <v>2642388.4487909214</v>
      </c>
      <c r="AT109" s="85">
        <f t="shared" si="66"/>
        <v>-204257773.31491157</v>
      </c>
      <c r="AV109" s="45">
        <f t="shared" si="67"/>
        <v>0</v>
      </c>
      <c r="AW109" s="111">
        <f t="shared" si="60"/>
        <v>7500</v>
      </c>
      <c r="AX109" s="111">
        <f t="shared" si="70"/>
        <v>7500</v>
      </c>
      <c r="AY109" s="111">
        <f t="shared" si="73"/>
        <v>7500</v>
      </c>
      <c r="AZ109" s="111">
        <f t="shared" si="76"/>
        <v>7500</v>
      </c>
      <c r="BA109" s="111">
        <f t="shared" si="79"/>
        <v>7500</v>
      </c>
      <c r="BB109" s="112">
        <f t="shared" si="61"/>
        <v>37500</v>
      </c>
    </row>
    <row r="110" spans="1:54" x14ac:dyDescent="0.25">
      <c r="A110" s="99" t="s">
        <v>77</v>
      </c>
      <c r="B110" s="142">
        <f t="shared" si="62"/>
        <v>48304</v>
      </c>
      <c r="C110" s="82">
        <v>99</v>
      </c>
      <c r="D110" s="102">
        <f t="shared" si="51"/>
        <v>80523.243451820861</v>
      </c>
      <c r="E110" s="102">
        <f t="shared" si="54"/>
        <v>53433.715728462521</v>
      </c>
      <c r="F110" s="102">
        <f t="shared" si="52"/>
        <v>27089.527723358347</v>
      </c>
      <c r="G110" s="103">
        <f t="shared" si="55"/>
        <v>80523.243451820861</v>
      </c>
      <c r="H110" s="100">
        <f t="shared" si="63"/>
        <v>12797002.247107644</v>
      </c>
      <c r="J110" s="104" t="str">
        <f t="shared" si="100"/>
        <v>year9</v>
      </c>
      <c r="K110" s="110">
        <f t="shared" si="56"/>
        <v>0</v>
      </c>
      <c r="L110" s="113">
        <f t="shared" si="64"/>
        <v>1070922.4081562511</v>
      </c>
      <c r="M110" s="113">
        <f t="shared" si="68"/>
        <v>0</v>
      </c>
      <c r="N110" s="110">
        <f t="shared" si="71"/>
        <v>1075390.6494689584</v>
      </c>
      <c r="O110" s="110">
        <f t="shared" si="74"/>
        <v>0</v>
      </c>
      <c r="P110" s="113">
        <f t="shared" si="77"/>
        <v>1079821.8868721013</v>
      </c>
      <c r="Q110" s="113">
        <f t="shared" si="80"/>
        <v>0</v>
      </c>
      <c r="R110" s="110">
        <f t="shared" si="82"/>
        <v>1084216.4268149578</v>
      </c>
      <c r="S110" s="110">
        <f t="shared" si="84"/>
        <v>0</v>
      </c>
      <c r="T110" s="113">
        <f t="shared" si="86"/>
        <v>1088574.5732089337</v>
      </c>
      <c r="U110" s="113">
        <f t="shared" si="88"/>
        <v>0</v>
      </c>
      <c r="V110" s="110">
        <f t="shared" si="90"/>
        <v>0</v>
      </c>
      <c r="W110" s="110">
        <f t="shared" si="92"/>
        <v>0</v>
      </c>
      <c r="X110" s="113">
        <f t="shared" si="94"/>
        <v>0</v>
      </c>
      <c r="Y110" s="113">
        <f t="shared" si="96"/>
        <v>0</v>
      </c>
      <c r="Z110" s="117">
        <f t="shared" si="98"/>
        <v>0</v>
      </c>
      <c r="AA110" s="85">
        <f t="shared" si="57"/>
        <v>5398925.9445212018</v>
      </c>
      <c r="AC110" s="116">
        <f t="shared" si="58"/>
        <v>0</v>
      </c>
      <c r="AD110" s="115">
        <f t="shared" si="65"/>
        <v>539542.46088016615</v>
      </c>
      <c r="AE110" s="115">
        <f t="shared" si="69"/>
        <v>0</v>
      </c>
      <c r="AF110" s="116">
        <f t="shared" si="72"/>
        <v>535074.21956745873</v>
      </c>
      <c r="AG110" s="116">
        <f t="shared" si="75"/>
        <v>0</v>
      </c>
      <c r="AH110" s="115">
        <f t="shared" si="78"/>
        <v>530642.98216431576</v>
      </c>
      <c r="AI110" s="115">
        <f t="shared" si="81"/>
        <v>0</v>
      </c>
      <c r="AJ110" s="116">
        <f t="shared" si="83"/>
        <v>526248.44222145958</v>
      </c>
      <c r="AK110" s="116">
        <f t="shared" si="85"/>
        <v>0</v>
      </c>
      <c r="AL110" s="115">
        <f t="shared" si="87"/>
        <v>521890.29582748353</v>
      </c>
      <c r="AM110" s="115">
        <f t="shared" si="89"/>
        <v>0</v>
      </c>
      <c r="AN110" s="116">
        <f t="shared" si="91"/>
        <v>0</v>
      </c>
      <c r="AO110" s="116">
        <f t="shared" si="93"/>
        <v>0</v>
      </c>
      <c r="AP110" s="115">
        <f t="shared" si="95"/>
        <v>0</v>
      </c>
      <c r="AQ110" s="115">
        <f t="shared" si="97"/>
        <v>0</v>
      </c>
      <c r="AR110" s="110">
        <f t="shared" si="99"/>
        <v>0</v>
      </c>
      <c r="AS110" s="109">
        <f t="shared" si="59"/>
        <v>2653398.4006608836</v>
      </c>
      <c r="AT110" s="85">
        <f t="shared" si="66"/>
        <v>-206911171.71557245</v>
      </c>
      <c r="AV110" s="45">
        <f t="shared" si="67"/>
        <v>0</v>
      </c>
      <c r="AW110" s="111">
        <f t="shared" si="60"/>
        <v>7500</v>
      </c>
      <c r="AX110" s="111">
        <f t="shared" si="70"/>
        <v>7500</v>
      </c>
      <c r="AY110" s="111">
        <f t="shared" si="73"/>
        <v>7500</v>
      </c>
      <c r="AZ110" s="111">
        <f t="shared" si="76"/>
        <v>7500</v>
      </c>
      <c r="BA110" s="111">
        <f t="shared" si="79"/>
        <v>7500</v>
      </c>
      <c r="BB110" s="112">
        <f t="shared" si="61"/>
        <v>37500</v>
      </c>
    </row>
    <row r="111" spans="1:54" x14ac:dyDescent="0.25">
      <c r="A111" s="99" t="s">
        <v>77</v>
      </c>
      <c r="B111" s="142">
        <f t="shared" si="62"/>
        <v>48334</v>
      </c>
      <c r="C111" s="82">
        <v>100</v>
      </c>
      <c r="D111" s="102">
        <f t="shared" si="51"/>
        <v>80523.243451820861</v>
      </c>
      <c r="E111" s="102">
        <f t="shared" si="54"/>
        <v>53320.842696281856</v>
      </c>
      <c r="F111" s="102">
        <f t="shared" si="52"/>
        <v>27202.400755539002</v>
      </c>
      <c r="G111" s="103">
        <f t="shared" si="55"/>
        <v>80523.243451820861</v>
      </c>
      <c r="H111" s="100">
        <f t="shared" si="63"/>
        <v>12769799.846352104</v>
      </c>
      <c r="J111" s="104" t="str">
        <f t="shared" si="100"/>
        <v>year9</v>
      </c>
      <c r="K111" s="110">
        <f t="shared" si="56"/>
        <v>0</v>
      </c>
      <c r="L111" s="110">
        <f t="shared" si="64"/>
        <v>1068674.3145692504</v>
      </c>
      <c r="M111" s="113">
        <f t="shared" si="68"/>
        <v>0</v>
      </c>
      <c r="N111" s="113">
        <f t="shared" si="71"/>
        <v>1073161.173554094</v>
      </c>
      <c r="O111" s="110">
        <f t="shared" si="74"/>
        <v>0</v>
      </c>
      <c r="P111" s="110">
        <f t="shared" si="77"/>
        <v>1077610.8744464165</v>
      </c>
      <c r="Q111" s="113">
        <f t="shared" si="80"/>
        <v>0</v>
      </c>
      <c r="R111" s="113">
        <f t="shared" si="82"/>
        <v>1082023.7249723682</v>
      </c>
      <c r="S111" s="110">
        <f t="shared" si="84"/>
        <v>0</v>
      </c>
      <c r="T111" s="110">
        <f t="shared" si="86"/>
        <v>1086400.0303096527</v>
      </c>
      <c r="U111" s="113">
        <f t="shared" si="88"/>
        <v>0</v>
      </c>
      <c r="V111" s="113">
        <f t="shared" si="90"/>
        <v>0</v>
      </c>
      <c r="W111" s="110">
        <f t="shared" si="92"/>
        <v>0</v>
      </c>
      <c r="X111" s="110">
        <f t="shared" si="94"/>
        <v>0</v>
      </c>
      <c r="Y111" s="113">
        <f t="shared" si="96"/>
        <v>0</v>
      </c>
      <c r="Z111" s="118">
        <f t="shared" si="98"/>
        <v>0</v>
      </c>
      <c r="AA111" s="85">
        <f t="shared" si="57"/>
        <v>5387870.1178517817</v>
      </c>
      <c r="AC111" s="116">
        <f t="shared" si="58"/>
        <v>0</v>
      </c>
      <c r="AD111" s="116">
        <f t="shared" si="65"/>
        <v>541790.55446716701</v>
      </c>
      <c r="AE111" s="115">
        <f t="shared" si="69"/>
        <v>0</v>
      </c>
      <c r="AF111" s="115">
        <f t="shared" si="72"/>
        <v>537303.69548232318</v>
      </c>
      <c r="AG111" s="116">
        <f t="shared" si="75"/>
        <v>0</v>
      </c>
      <c r="AH111" s="116">
        <f t="shared" si="78"/>
        <v>532853.99459000048</v>
      </c>
      <c r="AI111" s="115">
        <f t="shared" si="81"/>
        <v>0</v>
      </c>
      <c r="AJ111" s="115">
        <f t="shared" si="83"/>
        <v>528441.144064049</v>
      </c>
      <c r="AK111" s="116">
        <f t="shared" si="85"/>
        <v>0</v>
      </c>
      <c r="AL111" s="116">
        <f t="shared" si="87"/>
        <v>524064.83872676454</v>
      </c>
      <c r="AM111" s="115">
        <f t="shared" si="89"/>
        <v>0</v>
      </c>
      <c r="AN111" s="115">
        <f t="shared" si="91"/>
        <v>0</v>
      </c>
      <c r="AO111" s="116">
        <f t="shared" si="93"/>
        <v>0</v>
      </c>
      <c r="AP111" s="116">
        <f t="shared" si="95"/>
        <v>0</v>
      </c>
      <c r="AQ111" s="115">
        <f t="shared" si="97"/>
        <v>0</v>
      </c>
      <c r="AR111" s="113">
        <f t="shared" si="99"/>
        <v>0</v>
      </c>
      <c r="AS111" s="109">
        <f t="shared" si="59"/>
        <v>2664454.2273303042</v>
      </c>
      <c r="AT111" s="85">
        <f t="shared" si="66"/>
        <v>-209575625.94290274</v>
      </c>
      <c r="AV111" s="45">
        <f t="shared" si="67"/>
        <v>0</v>
      </c>
      <c r="AW111" s="111">
        <f t="shared" si="60"/>
        <v>7500</v>
      </c>
      <c r="AX111" s="111">
        <f t="shared" si="70"/>
        <v>7500</v>
      </c>
      <c r="AY111" s="111">
        <f t="shared" si="73"/>
        <v>7500</v>
      </c>
      <c r="AZ111" s="111">
        <f t="shared" si="76"/>
        <v>7500</v>
      </c>
      <c r="BA111" s="111">
        <f t="shared" si="79"/>
        <v>7500</v>
      </c>
      <c r="BB111" s="112">
        <f t="shared" si="61"/>
        <v>37500</v>
      </c>
    </row>
    <row r="112" spans="1:54" x14ac:dyDescent="0.25">
      <c r="A112" s="99" t="s">
        <v>78</v>
      </c>
      <c r="B112" s="142">
        <f t="shared" si="62"/>
        <v>48365</v>
      </c>
      <c r="C112" s="82">
        <v>101</v>
      </c>
      <c r="D112" s="102">
        <f t="shared" si="51"/>
        <v>80523.243451820861</v>
      </c>
      <c r="E112" s="102">
        <f t="shared" si="54"/>
        <v>53207.499359800444</v>
      </c>
      <c r="F112" s="102">
        <f t="shared" si="52"/>
        <v>27315.744092020421</v>
      </c>
      <c r="G112" s="103">
        <f t="shared" si="55"/>
        <v>80523.243451820861</v>
      </c>
      <c r="H112" s="100">
        <f t="shared" si="63"/>
        <v>12742484.102260083</v>
      </c>
      <c r="J112" s="104" t="str">
        <f t="shared" si="100"/>
        <v>year 10</v>
      </c>
      <c r="K112" s="113">
        <f t="shared" si="56"/>
        <v>0</v>
      </c>
      <c r="L112" s="110">
        <f t="shared" si="64"/>
        <v>1066416.8539256372</v>
      </c>
      <c r="M112" s="110">
        <f t="shared" si="68"/>
        <v>0</v>
      </c>
      <c r="N112" s="113">
        <f t="shared" si="71"/>
        <v>1070922.4081562511</v>
      </c>
      <c r="O112" s="113">
        <f t="shared" si="74"/>
        <v>0</v>
      </c>
      <c r="P112" s="110">
        <f t="shared" si="77"/>
        <v>1075390.6494689584</v>
      </c>
      <c r="Q112" s="110">
        <f t="shared" si="80"/>
        <v>0</v>
      </c>
      <c r="R112" s="113">
        <f t="shared" si="82"/>
        <v>1079821.8868721013</v>
      </c>
      <c r="S112" s="113">
        <f t="shared" si="84"/>
        <v>0</v>
      </c>
      <c r="T112" s="110">
        <f t="shared" si="86"/>
        <v>1084216.4268149578</v>
      </c>
      <c r="U112" s="110">
        <f t="shared" si="88"/>
        <v>0</v>
      </c>
      <c r="V112" s="113">
        <f t="shared" si="90"/>
        <v>0</v>
      </c>
      <c r="W112" s="113">
        <f t="shared" si="92"/>
        <v>0</v>
      </c>
      <c r="X112" s="110">
        <f t="shared" si="94"/>
        <v>0</v>
      </c>
      <c r="Y112" s="110">
        <f t="shared" si="96"/>
        <v>0</v>
      </c>
      <c r="Z112" s="118">
        <f t="shared" si="98"/>
        <v>0</v>
      </c>
      <c r="AA112" s="85">
        <f t="shared" si="57"/>
        <v>5376768.225237906</v>
      </c>
      <c r="AC112" s="115">
        <f t="shared" si="58"/>
        <v>0</v>
      </c>
      <c r="AD112" s="116">
        <f t="shared" si="65"/>
        <v>544048.01511078002</v>
      </c>
      <c r="AE112" s="116">
        <f t="shared" si="69"/>
        <v>0</v>
      </c>
      <c r="AF112" s="115">
        <f t="shared" si="72"/>
        <v>539542.46088016615</v>
      </c>
      <c r="AG112" s="115">
        <f t="shared" si="75"/>
        <v>0</v>
      </c>
      <c r="AH112" s="116">
        <f t="shared" si="78"/>
        <v>535074.21956745873</v>
      </c>
      <c r="AI112" s="116">
        <f t="shared" si="81"/>
        <v>0</v>
      </c>
      <c r="AJ112" s="115">
        <f t="shared" si="83"/>
        <v>530642.98216431576</v>
      </c>
      <c r="AK112" s="115">
        <f t="shared" si="85"/>
        <v>0</v>
      </c>
      <c r="AL112" s="116">
        <f t="shared" si="87"/>
        <v>526248.44222145958</v>
      </c>
      <c r="AM112" s="116">
        <f t="shared" si="89"/>
        <v>0</v>
      </c>
      <c r="AN112" s="115">
        <f t="shared" si="91"/>
        <v>0</v>
      </c>
      <c r="AO112" s="115">
        <f t="shared" si="93"/>
        <v>0</v>
      </c>
      <c r="AP112" s="116">
        <f t="shared" si="95"/>
        <v>0</v>
      </c>
      <c r="AQ112" s="116">
        <f t="shared" si="97"/>
        <v>0</v>
      </c>
      <c r="AR112" s="113">
        <f t="shared" si="99"/>
        <v>0</v>
      </c>
      <c r="AS112" s="109">
        <f t="shared" si="59"/>
        <v>2675556.1199441804</v>
      </c>
      <c r="AT112" s="85">
        <f t="shared" si="66"/>
        <v>-212251182.06284693</v>
      </c>
      <c r="AV112" s="45">
        <f t="shared" si="67"/>
        <v>0</v>
      </c>
      <c r="AW112" s="111">
        <f t="shared" si="60"/>
        <v>7500</v>
      </c>
      <c r="AX112" s="111">
        <f t="shared" si="70"/>
        <v>7500</v>
      </c>
      <c r="AY112" s="111">
        <f t="shared" si="73"/>
        <v>7500</v>
      </c>
      <c r="AZ112" s="111">
        <f t="shared" si="76"/>
        <v>7500</v>
      </c>
      <c r="BA112" s="111">
        <f t="shared" si="79"/>
        <v>7500</v>
      </c>
      <c r="BB112" s="112">
        <f t="shared" si="61"/>
        <v>37500</v>
      </c>
    </row>
    <row r="113" spans="1:54" x14ac:dyDescent="0.25">
      <c r="A113" s="99" t="s">
        <v>78</v>
      </c>
      <c r="B113" s="142">
        <f t="shared" si="62"/>
        <v>48395</v>
      </c>
      <c r="C113" s="82">
        <v>102</v>
      </c>
      <c r="D113" s="102">
        <f t="shared" si="51"/>
        <v>80523.243451820861</v>
      </c>
      <c r="E113" s="102">
        <f t="shared" si="54"/>
        <v>53093.683759417021</v>
      </c>
      <c r="F113" s="102">
        <f t="shared" si="52"/>
        <v>27429.559692403833</v>
      </c>
      <c r="G113" s="103">
        <f t="shared" si="55"/>
        <v>80523.243451820861</v>
      </c>
      <c r="H113" s="100">
        <f t="shared" si="63"/>
        <v>12715054.54256768</v>
      </c>
      <c r="J113" s="104" t="str">
        <f t="shared" si="100"/>
        <v>year 10</v>
      </c>
      <c r="K113" s="113">
        <f t="shared" si="56"/>
        <v>0</v>
      </c>
      <c r="L113" s="113">
        <f t="shared" si="64"/>
        <v>1064149.9871960089</v>
      </c>
      <c r="M113" s="110">
        <f t="shared" si="68"/>
        <v>0</v>
      </c>
      <c r="N113" s="110">
        <f t="shared" si="71"/>
        <v>1068674.3145692504</v>
      </c>
      <c r="O113" s="113">
        <f t="shared" si="74"/>
        <v>0</v>
      </c>
      <c r="P113" s="113">
        <f t="shared" si="77"/>
        <v>1073161.173554094</v>
      </c>
      <c r="Q113" s="110">
        <f t="shared" si="80"/>
        <v>0</v>
      </c>
      <c r="R113" s="110">
        <f t="shared" si="82"/>
        <v>1077610.8744464165</v>
      </c>
      <c r="S113" s="113">
        <f t="shared" si="84"/>
        <v>0</v>
      </c>
      <c r="T113" s="113">
        <f t="shared" si="86"/>
        <v>1082023.7249723682</v>
      </c>
      <c r="U113" s="110">
        <f t="shared" si="88"/>
        <v>0</v>
      </c>
      <c r="V113" s="110">
        <f t="shared" si="90"/>
        <v>0</v>
      </c>
      <c r="W113" s="113">
        <f t="shared" si="92"/>
        <v>0</v>
      </c>
      <c r="X113" s="113">
        <f t="shared" si="94"/>
        <v>0</v>
      </c>
      <c r="Y113" s="110">
        <f t="shared" si="96"/>
        <v>0</v>
      </c>
      <c r="Z113" s="117">
        <f t="shared" si="98"/>
        <v>0</v>
      </c>
      <c r="AA113" s="85">
        <f t="shared" si="57"/>
        <v>5365620.0747381384</v>
      </c>
      <c r="AC113" s="115">
        <f t="shared" si="58"/>
        <v>0</v>
      </c>
      <c r="AD113" s="115">
        <f t="shared" si="65"/>
        <v>546314.88184040843</v>
      </c>
      <c r="AE113" s="116">
        <f t="shared" si="69"/>
        <v>0</v>
      </c>
      <c r="AF113" s="116">
        <f t="shared" si="72"/>
        <v>541790.55446716701</v>
      </c>
      <c r="AG113" s="115">
        <f t="shared" si="75"/>
        <v>0</v>
      </c>
      <c r="AH113" s="115">
        <f t="shared" si="78"/>
        <v>537303.69548232318</v>
      </c>
      <c r="AI113" s="116">
        <f t="shared" si="81"/>
        <v>0</v>
      </c>
      <c r="AJ113" s="116">
        <f t="shared" si="83"/>
        <v>532853.99459000048</v>
      </c>
      <c r="AK113" s="115">
        <f t="shared" si="85"/>
        <v>0</v>
      </c>
      <c r="AL113" s="115">
        <f t="shared" si="87"/>
        <v>528441.144064049</v>
      </c>
      <c r="AM113" s="116">
        <f t="shared" si="89"/>
        <v>0</v>
      </c>
      <c r="AN113" s="116">
        <f t="shared" si="91"/>
        <v>0</v>
      </c>
      <c r="AO113" s="115">
        <f t="shared" si="93"/>
        <v>0</v>
      </c>
      <c r="AP113" s="115">
        <f t="shared" si="95"/>
        <v>0</v>
      </c>
      <c r="AQ113" s="116">
        <f t="shared" si="97"/>
        <v>0</v>
      </c>
      <c r="AR113" s="110">
        <f t="shared" si="99"/>
        <v>0</v>
      </c>
      <c r="AS113" s="109">
        <f t="shared" si="59"/>
        <v>2686704.270443948</v>
      </c>
      <c r="AT113" s="85">
        <f t="shared" si="66"/>
        <v>-214937886.33329087</v>
      </c>
      <c r="AV113" s="45">
        <f t="shared" si="67"/>
        <v>0</v>
      </c>
      <c r="AW113" s="111">
        <f t="shared" si="60"/>
        <v>7500</v>
      </c>
      <c r="AX113" s="111">
        <f t="shared" si="70"/>
        <v>7500</v>
      </c>
      <c r="AY113" s="111">
        <f t="shared" si="73"/>
        <v>7500</v>
      </c>
      <c r="AZ113" s="111">
        <f t="shared" si="76"/>
        <v>7500</v>
      </c>
      <c r="BA113" s="111">
        <f t="shared" si="79"/>
        <v>7500</v>
      </c>
      <c r="BB113" s="112">
        <f t="shared" si="61"/>
        <v>37500</v>
      </c>
    </row>
    <row r="114" spans="1:54" x14ac:dyDescent="0.25">
      <c r="A114" s="99" t="s">
        <v>78</v>
      </c>
      <c r="B114" s="142">
        <f t="shared" si="62"/>
        <v>48426</v>
      </c>
      <c r="C114" s="82">
        <v>103</v>
      </c>
      <c r="D114" s="102">
        <f t="shared" si="51"/>
        <v>80523.243451820861</v>
      </c>
      <c r="E114" s="102">
        <f t="shared" si="54"/>
        <v>52979.393927365338</v>
      </c>
      <c r="F114" s="102">
        <f t="shared" si="52"/>
        <v>27543.84952445552</v>
      </c>
      <c r="G114" s="103">
        <f t="shared" si="55"/>
        <v>80523.243451820861</v>
      </c>
      <c r="H114" s="100">
        <f t="shared" si="63"/>
        <v>12687510.693043225</v>
      </c>
      <c r="J114" s="104" t="str">
        <f t="shared" si="100"/>
        <v>year 10</v>
      </c>
      <c r="K114" s="110">
        <f t="shared" si="56"/>
        <v>0</v>
      </c>
      <c r="L114" s="113">
        <f t="shared" si="64"/>
        <v>1061873.6751883405</v>
      </c>
      <c r="M114" s="113">
        <f t="shared" si="68"/>
        <v>0</v>
      </c>
      <c r="N114" s="110">
        <f t="shared" si="71"/>
        <v>1066416.8539256372</v>
      </c>
      <c r="O114" s="110">
        <f t="shared" si="74"/>
        <v>0</v>
      </c>
      <c r="P114" s="113">
        <f t="shared" si="77"/>
        <v>1070922.4081562511</v>
      </c>
      <c r="Q114" s="113">
        <f t="shared" si="80"/>
        <v>0</v>
      </c>
      <c r="R114" s="110">
        <f t="shared" si="82"/>
        <v>1075390.6494689584</v>
      </c>
      <c r="S114" s="110">
        <f t="shared" si="84"/>
        <v>0</v>
      </c>
      <c r="T114" s="113">
        <f t="shared" si="86"/>
        <v>1079821.8868721013</v>
      </c>
      <c r="U114" s="113">
        <f t="shared" si="88"/>
        <v>0</v>
      </c>
      <c r="V114" s="110">
        <f t="shared" si="90"/>
        <v>0</v>
      </c>
      <c r="W114" s="110">
        <f t="shared" si="92"/>
        <v>0</v>
      </c>
      <c r="X114" s="113">
        <f t="shared" si="94"/>
        <v>0</v>
      </c>
      <c r="Y114" s="113">
        <f t="shared" si="96"/>
        <v>0</v>
      </c>
      <c r="Z114" s="117">
        <f t="shared" si="98"/>
        <v>0</v>
      </c>
      <c r="AA114" s="85">
        <f t="shared" si="57"/>
        <v>5354425.4736112887</v>
      </c>
      <c r="AC114" s="116">
        <f t="shared" si="58"/>
        <v>0</v>
      </c>
      <c r="AD114" s="115">
        <f t="shared" si="65"/>
        <v>548591.19384807663</v>
      </c>
      <c r="AE114" s="115">
        <f t="shared" si="69"/>
        <v>0</v>
      </c>
      <c r="AF114" s="116">
        <f t="shared" si="72"/>
        <v>544048.01511078002</v>
      </c>
      <c r="AG114" s="116">
        <f t="shared" si="75"/>
        <v>0</v>
      </c>
      <c r="AH114" s="115">
        <f t="shared" si="78"/>
        <v>539542.46088016615</v>
      </c>
      <c r="AI114" s="115">
        <f t="shared" si="81"/>
        <v>0</v>
      </c>
      <c r="AJ114" s="116">
        <f t="shared" si="83"/>
        <v>535074.21956745873</v>
      </c>
      <c r="AK114" s="116">
        <f t="shared" si="85"/>
        <v>0</v>
      </c>
      <c r="AL114" s="115">
        <f t="shared" si="87"/>
        <v>530642.98216431576</v>
      </c>
      <c r="AM114" s="115">
        <f t="shared" si="89"/>
        <v>0</v>
      </c>
      <c r="AN114" s="116">
        <f t="shared" si="91"/>
        <v>0</v>
      </c>
      <c r="AO114" s="116">
        <f t="shared" si="93"/>
        <v>0</v>
      </c>
      <c r="AP114" s="115">
        <f t="shared" si="95"/>
        <v>0</v>
      </c>
      <c r="AQ114" s="115">
        <f t="shared" si="97"/>
        <v>0</v>
      </c>
      <c r="AR114" s="110">
        <f t="shared" si="99"/>
        <v>0</v>
      </c>
      <c r="AS114" s="109">
        <f t="shared" si="59"/>
        <v>2697898.8715707976</v>
      </c>
      <c r="AT114" s="85">
        <f t="shared" si="66"/>
        <v>-217635785.20486167</v>
      </c>
      <c r="AV114" s="45">
        <f t="shared" si="67"/>
        <v>0</v>
      </c>
      <c r="AW114" s="111">
        <f t="shared" si="60"/>
        <v>7500</v>
      </c>
      <c r="AX114" s="111">
        <f t="shared" si="70"/>
        <v>7500</v>
      </c>
      <c r="AY114" s="111">
        <f t="shared" si="73"/>
        <v>7500</v>
      </c>
      <c r="AZ114" s="111">
        <f t="shared" si="76"/>
        <v>7500</v>
      </c>
      <c r="BA114" s="111">
        <f t="shared" si="79"/>
        <v>7500</v>
      </c>
      <c r="BB114" s="112">
        <f t="shared" si="61"/>
        <v>37500</v>
      </c>
    </row>
    <row r="115" spans="1:54" x14ac:dyDescent="0.25">
      <c r="A115" s="99" t="s">
        <v>78</v>
      </c>
      <c r="B115" s="142">
        <f t="shared" si="62"/>
        <v>48457</v>
      </c>
      <c r="C115" s="82">
        <v>104</v>
      </c>
      <c r="D115" s="102">
        <f t="shared" si="51"/>
        <v>80523.243451820861</v>
      </c>
      <c r="E115" s="102">
        <f t="shared" si="54"/>
        <v>52864.627887680115</v>
      </c>
      <c r="F115" s="102">
        <f t="shared" si="52"/>
        <v>27658.615564140746</v>
      </c>
      <c r="G115" s="103">
        <f t="shared" si="55"/>
        <v>80523.243451820861</v>
      </c>
      <c r="H115" s="100">
        <f t="shared" si="63"/>
        <v>12659852.077479083</v>
      </c>
      <c r="J115" s="104" t="str">
        <f t="shared" si="100"/>
        <v>year 10</v>
      </c>
      <c r="K115" s="110">
        <f t="shared" si="56"/>
        <v>0</v>
      </c>
      <c r="L115" s="110">
        <f t="shared" si="64"/>
        <v>1059587.8785473066</v>
      </c>
      <c r="M115" s="113">
        <f t="shared" si="68"/>
        <v>0</v>
      </c>
      <c r="N115" s="113">
        <f t="shared" si="71"/>
        <v>1064149.9871960089</v>
      </c>
      <c r="O115" s="110">
        <f t="shared" si="74"/>
        <v>0</v>
      </c>
      <c r="P115" s="110">
        <f t="shared" si="77"/>
        <v>1068674.3145692504</v>
      </c>
      <c r="Q115" s="113">
        <f t="shared" si="80"/>
        <v>0</v>
      </c>
      <c r="R115" s="113">
        <f t="shared" si="82"/>
        <v>1073161.173554094</v>
      </c>
      <c r="S115" s="110">
        <f t="shared" si="84"/>
        <v>0</v>
      </c>
      <c r="T115" s="110">
        <f t="shared" si="86"/>
        <v>1077610.8744464165</v>
      </c>
      <c r="U115" s="113">
        <f t="shared" si="88"/>
        <v>0</v>
      </c>
      <c r="V115" s="113">
        <f t="shared" si="90"/>
        <v>0</v>
      </c>
      <c r="W115" s="110">
        <f t="shared" si="92"/>
        <v>0</v>
      </c>
      <c r="X115" s="110">
        <f t="shared" si="94"/>
        <v>0</v>
      </c>
      <c r="Y115" s="113">
        <f t="shared" si="96"/>
        <v>0</v>
      </c>
      <c r="Z115" s="118">
        <f t="shared" si="98"/>
        <v>0</v>
      </c>
      <c r="AA115" s="85">
        <f t="shared" si="57"/>
        <v>5343184.2283130772</v>
      </c>
      <c r="AC115" s="116">
        <f t="shared" si="58"/>
        <v>0</v>
      </c>
      <c r="AD115" s="116">
        <f t="shared" si="65"/>
        <v>550876.99048911035</v>
      </c>
      <c r="AE115" s="115">
        <f t="shared" si="69"/>
        <v>0</v>
      </c>
      <c r="AF115" s="115">
        <f t="shared" si="72"/>
        <v>546314.88184040843</v>
      </c>
      <c r="AG115" s="116">
        <f t="shared" si="75"/>
        <v>0</v>
      </c>
      <c r="AH115" s="116">
        <f t="shared" si="78"/>
        <v>541790.55446716701</v>
      </c>
      <c r="AI115" s="115">
        <f t="shared" si="81"/>
        <v>0</v>
      </c>
      <c r="AJ115" s="115">
        <f t="shared" si="83"/>
        <v>537303.69548232318</v>
      </c>
      <c r="AK115" s="116">
        <f t="shared" si="85"/>
        <v>0</v>
      </c>
      <c r="AL115" s="116">
        <f t="shared" si="87"/>
        <v>532853.99459000048</v>
      </c>
      <c r="AM115" s="115">
        <f t="shared" si="89"/>
        <v>0</v>
      </c>
      <c r="AN115" s="115">
        <f t="shared" si="91"/>
        <v>0</v>
      </c>
      <c r="AO115" s="116">
        <f t="shared" si="93"/>
        <v>0</v>
      </c>
      <c r="AP115" s="116">
        <f t="shared" si="95"/>
        <v>0</v>
      </c>
      <c r="AQ115" s="115">
        <f t="shared" si="97"/>
        <v>0</v>
      </c>
      <c r="AR115" s="113">
        <f t="shared" si="99"/>
        <v>0</v>
      </c>
      <c r="AS115" s="109">
        <f t="shared" si="59"/>
        <v>2709140.1168690091</v>
      </c>
      <c r="AT115" s="85">
        <f t="shared" si="66"/>
        <v>-220344925.32173067</v>
      </c>
      <c r="AV115" s="45">
        <f t="shared" si="67"/>
        <v>0</v>
      </c>
      <c r="AW115" s="111">
        <f t="shared" si="60"/>
        <v>7500</v>
      </c>
      <c r="AX115" s="111">
        <f t="shared" si="70"/>
        <v>7500</v>
      </c>
      <c r="AY115" s="111">
        <f t="shared" si="73"/>
        <v>7500</v>
      </c>
      <c r="AZ115" s="111">
        <f t="shared" si="76"/>
        <v>7500</v>
      </c>
      <c r="BA115" s="111">
        <f t="shared" si="79"/>
        <v>7500</v>
      </c>
      <c r="BB115" s="112">
        <f t="shared" si="61"/>
        <v>37500</v>
      </c>
    </row>
    <row r="116" spans="1:54" x14ac:dyDescent="0.25">
      <c r="A116" s="99" t="s">
        <v>78</v>
      </c>
      <c r="B116" s="142">
        <f t="shared" si="62"/>
        <v>48487</v>
      </c>
      <c r="C116" s="82">
        <v>105</v>
      </c>
      <c r="D116" s="102">
        <f t="shared" si="51"/>
        <v>80523.243451820861</v>
      </c>
      <c r="E116" s="102">
        <f t="shared" si="54"/>
        <v>52749.383656162863</v>
      </c>
      <c r="F116" s="102">
        <f t="shared" si="52"/>
        <v>27773.859795657998</v>
      </c>
      <c r="G116" s="103">
        <f t="shared" si="55"/>
        <v>80523.243451820861</v>
      </c>
      <c r="H116" s="100">
        <f t="shared" si="63"/>
        <v>12632078.217683425</v>
      </c>
      <c r="J116" s="104" t="str">
        <f t="shared" si="100"/>
        <v>year 10</v>
      </c>
      <c r="K116" s="113">
        <f t="shared" si="56"/>
        <v>0</v>
      </c>
      <c r="L116" s="110">
        <f t="shared" si="64"/>
        <v>1057292.5577536023</v>
      </c>
      <c r="M116" s="110">
        <f t="shared" si="68"/>
        <v>0</v>
      </c>
      <c r="N116" s="113">
        <f t="shared" si="71"/>
        <v>1061873.6751883405</v>
      </c>
      <c r="O116" s="113">
        <f t="shared" si="74"/>
        <v>0</v>
      </c>
      <c r="P116" s="110">
        <f t="shared" si="77"/>
        <v>1066416.8539256372</v>
      </c>
      <c r="Q116" s="110">
        <f t="shared" si="80"/>
        <v>0</v>
      </c>
      <c r="R116" s="113">
        <f t="shared" si="82"/>
        <v>1070922.4081562511</v>
      </c>
      <c r="S116" s="113">
        <f t="shared" si="84"/>
        <v>0</v>
      </c>
      <c r="T116" s="110">
        <f t="shared" si="86"/>
        <v>1075390.6494689584</v>
      </c>
      <c r="U116" s="110">
        <f t="shared" si="88"/>
        <v>0</v>
      </c>
      <c r="V116" s="113">
        <f t="shared" si="90"/>
        <v>0</v>
      </c>
      <c r="W116" s="113">
        <f t="shared" si="92"/>
        <v>0</v>
      </c>
      <c r="X116" s="110">
        <f t="shared" si="94"/>
        <v>0</v>
      </c>
      <c r="Y116" s="110">
        <f t="shared" si="96"/>
        <v>0</v>
      </c>
      <c r="Z116" s="118">
        <f t="shared" si="98"/>
        <v>0</v>
      </c>
      <c r="AA116" s="85">
        <f t="shared" si="57"/>
        <v>5331896.1444927901</v>
      </c>
      <c r="AC116" s="115">
        <f t="shared" si="58"/>
        <v>0</v>
      </c>
      <c r="AD116" s="116">
        <f t="shared" si="65"/>
        <v>553172.31128281495</v>
      </c>
      <c r="AE116" s="116">
        <f t="shared" si="69"/>
        <v>0</v>
      </c>
      <c r="AF116" s="115">
        <f t="shared" si="72"/>
        <v>548591.19384807663</v>
      </c>
      <c r="AG116" s="115">
        <f t="shared" si="75"/>
        <v>0</v>
      </c>
      <c r="AH116" s="116">
        <f t="shared" si="78"/>
        <v>544048.01511078002</v>
      </c>
      <c r="AI116" s="116">
        <f t="shared" si="81"/>
        <v>0</v>
      </c>
      <c r="AJ116" s="115">
        <f t="shared" si="83"/>
        <v>539542.46088016615</v>
      </c>
      <c r="AK116" s="115">
        <f t="shared" si="85"/>
        <v>0</v>
      </c>
      <c r="AL116" s="116">
        <f t="shared" si="87"/>
        <v>535074.21956745873</v>
      </c>
      <c r="AM116" s="116">
        <f t="shared" si="89"/>
        <v>0</v>
      </c>
      <c r="AN116" s="115">
        <f t="shared" si="91"/>
        <v>0</v>
      </c>
      <c r="AO116" s="115">
        <f t="shared" si="93"/>
        <v>0</v>
      </c>
      <c r="AP116" s="116">
        <f t="shared" si="95"/>
        <v>0</v>
      </c>
      <c r="AQ116" s="116">
        <f t="shared" si="97"/>
        <v>0</v>
      </c>
      <c r="AR116" s="113">
        <f t="shared" si="99"/>
        <v>0</v>
      </c>
      <c r="AS116" s="109">
        <f t="shared" si="59"/>
        <v>2720428.2006892967</v>
      </c>
      <c r="AT116" s="85">
        <f t="shared" si="66"/>
        <v>-223065353.52241996</v>
      </c>
      <c r="AV116" s="45">
        <f t="shared" si="67"/>
        <v>0</v>
      </c>
      <c r="AW116" s="111">
        <f t="shared" si="60"/>
        <v>7500</v>
      </c>
      <c r="AX116" s="111">
        <f t="shared" si="70"/>
        <v>7500</v>
      </c>
      <c r="AY116" s="111">
        <f t="shared" si="73"/>
        <v>7500</v>
      </c>
      <c r="AZ116" s="111">
        <f t="shared" si="76"/>
        <v>7500</v>
      </c>
      <c r="BA116" s="111">
        <f t="shared" si="79"/>
        <v>7500</v>
      </c>
      <c r="BB116" s="112">
        <f t="shared" si="61"/>
        <v>37500</v>
      </c>
    </row>
    <row r="117" spans="1:54" x14ac:dyDescent="0.25">
      <c r="A117" s="99" t="s">
        <v>78</v>
      </c>
      <c r="B117" s="142">
        <f t="shared" si="62"/>
        <v>48518</v>
      </c>
      <c r="C117" s="82">
        <v>106</v>
      </c>
      <c r="D117" s="102">
        <f t="shared" si="51"/>
        <v>80523.243451820861</v>
      </c>
      <c r="E117" s="102">
        <f t="shared" si="54"/>
        <v>52633.65924034761</v>
      </c>
      <c r="F117" s="102">
        <f t="shared" si="52"/>
        <v>27889.584211473244</v>
      </c>
      <c r="G117" s="103">
        <f t="shared" si="55"/>
        <v>80523.243451820861</v>
      </c>
      <c r="H117" s="100">
        <f t="shared" si="63"/>
        <v>12604188.633471953</v>
      </c>
      <c r="J117" s="104" t="str">
        <f t="shared" si="100"/>
        <v>year 10</v>
      </c>
      <c r="K117" s="113">
        <f t="shared" si="56"/>
        <v>0</v>
      </c>
      <c r="L117" s="113">
        <f t="shared" si="64"/>
        <v>1054987.6731232572</v>
      </c>
      <c r="M117" s="110">
        <f t="shared" si="68"/>
        <v>0</v>
      </c>
      <c r="N117" s="110">
        <f t="shared" si="71"/>
        <v>1059587.8785473066</v>
      </c>
      <c r="O117" s="113">
        <f t="shared" si="74"/>
        <v>0</v>
      </c>
      <c r="P117" s="113">
        <f t="shared" si="77"/>
        <v>1064149.9871960089</v>
      </c>
      <c r="Q117" s="110">
        <f t="shared" si="80"/>
        <v>0</v>
      </c>
      <c r="R117" s="110">
        <f t="shared" si="82"/>
        <v>1068674.3145692504</v>
      </c>
      <c r="S117" s="113">
        <f t="shared" si="84"/>
        <v>0</v>
      </c>
      <c r="T117" s="113">
        <f t="shared" si="86"/>
        <v>1073161.173554094</v>
      </c>
      <c r="U117" s="110">
        <f t="shared" si="88"/>
        <v>0</v>
      </c>
      <c r="V117" s="110">
        <f t="shared" si="90"/>
        <v>0</v>
      </c>
      <c r="W117" s="113">
        <f t="shared" si="92"/>
        <v>0</v>
      </c>
      <c r="X117" s="113">
        <f t="shared" si="94"/>
        <v>0</v>
      </c>
      <c r="Y117" s="110">
        <f t="shared" si="96"/>
        <v>0</v>
      </c>
      <c r="Z117" s="117">
        <f t="shared" si="98"/>
        <v>0</v>
      </c>
      <c r="AA117" s="85">
        <f t="shared" si="57"/>
        <v>5320561.0269899182</v>
      </c>
      <c r="AC117" s="115">
        <f t="shared" si="58"/>
        <v>0</v>
      </c>
      <c r="AD117" s="115">
        <f t="shared" si="65"/>
        <v>555477.19591315999</v>
      </c>
      <c r="AE117" s="116">
        <f t="shared" si="69"/>
        <v>0</v>
      </c>
      <c r="AF117" s="116">
        <f t="shared" si="72"/>
        <v>550876.99048911035</v>
      </c>
      <c r="AG117" s="115">
        <f t="shared" si="75"/>
        <v>0</v>
      </c>
      <c r="AH117" s="115">
        <f t="shared" si="78"/>
        <v>546314.88184040843</v>
      </c>
      <c r="AI117" s="116">
        <f t="shared" si="81"/>
        <v>0</v>
      </c>
      <c r="AJ117" s="116">
        <f t="shared" si="83"/>
        <v>541790.55446716701</v>
      </c>
      <c r="AK117" s="115">
        <f t="shared" si="85"/>
        <v>0</v>
      </c>
      <c r="AL117" s="115">
        <f t="shared" si="87"/>
        <v>537303.69548232318</v>
      </c>
      <c r="AM117" s="116">
        <f t="shared" si="89"/>
        <v>0</v>
      </c>
      <c r="AN117" s="116">
        <f t="shared" si="91"/>
        <v>0</v>
      </c>
      <c r="AO117" s="115">
        <f t="shared" si="93"/>
        <v>0</v>
      </c>
      <c r="AP117" s="115">
        <f t="shared" si="95"/>
        <v>0</v>
      </c>
      <c r="AQ117" s="116">
        <f t="shared" si="97"/>
        <v>0</v>
      </c>
      <c r="AR117" s="110">
        <f t="shared" si="99"/>
        <v>0</v>
      </c>
      <c r="AS117" s="109">
        <f t="shared" si="59"/>
        <v>2731763.3181921691</v>
      </c>
      <c r="AT117" s="85">
        <f t="shared" si="66"/>
        <v>-225797116.84061211</v>
      </c>
      <c r="AV117" s="45">
        <f t="shared" si="67"/>
        <v>0</v>
      </c>
      <c r="AW117" s="111">
        <f t="shared" si="60"/>
        <v>7500</v>
      </c>
      <c r="AX117" s="111">
        <f t="shared" si="70"/>
        <v>7500</v>
      </c>
      <c r="AY117" s="111">
        <f t="shared" si="73"/>
        <v>7500</v>
      </c>
      <c r="AZ117" s="111">
        <f t="shared" si="76"/>
        <v>7500</v>
      </c>
      <c r="BA117" s="111">
        <f t="shared" si="79"/>
        <v>7500</v>
      </c>
      <c r="BB117" s="112">
        <f t="shared" si="61"/>
        <v>37500</v>
      </c>
    </row>
    <row r="118" spans="1:54" x14ac:dyDescent="0.25">
      <c r="A118" s="99" t="s">
        <v>78</v>
      </c>
      <c r="B118" s="142">
        <f t="shared" si="62"/>
        <v>48548</v>
      </c>
      <c r="C118" s="82">
        <v>107</v>
      </c>
      <c r="D118" s="102">
        <f t="shared" si="51"/>
        <v>80523.243451820861</v>
      </c>
      <c r="E118" s="102">
        <f t="shared" si="54"/>
        <v>52517.452639466479</v>
      </c>
      <c r="F118" s="102">
        <f t="shared" si="52"/>
        <v>28005.790812354378</v>
      </c>
      <c r="G118" s="103">
        <f t="shared" si="55"/>
        <v>80523.243451820861</v>
      </c>
      <c r="H118" s="100">
        <f t="shared" si="63"/>
        <v>12576182.842659598</v>
      </c>
      <c r="J118" s="104" t="str">
        <f t="shared" si="100"/>
        <v>year 10</v>
      </c>
      <c r="K118" s="110">
        <f t="shared" si="56"/>
        <v>0</v>
      </c>
      <c r="L118" s="113">
        <f t="shared" si="64"/>
        <v>1052673.1848069523</v>
      </c>
      <c r="M118" s="113">
        <f t="shared" si="68"/>
        <v>0</v>
      </c>
      <c r="N118" s="110">
        <f t="shared" si="71"/>
        <v>1057292.5577536023</v>
      </c>
      <c r="O118" s="110">
        <f t="shared" si="74"/>
        <v>0</v>
      </c>
      <c r="P118" s="113">
        <f t="shared" si="77"/>
        <v>1061873.6751883405</v>
      </c>
      <c r="Q118" s="113">
        <f t="shared" si="80"/>
        <v>0</v>
      </c>
      <c r="R118" s="110">
        <f t="shared" si="82"/>
        <v>1066416.8539256372</v>
      </c>
      <c r="S118" s="110">
        <f t="shared" si="84"/>
        <v>0</v>
      </c>
      <c r="T118" s="113">
        <f t="shared" si="86"/>
        <v>1070922.4081562511</v>
      </c>
      <c r="U118" s="113">
        <f t="shared" si="88"/>
        <v>0</v>
      </c>
      <c r="V118" s="110">
        <f t="shared" si="90"/>
        <v>0</v>
      </c>
      <c r="W118" s="110">
        <f t="shared" si="92"/>
        <v>0</v>
      </c>
      <c r="X118" s="113">
        <f t="shared" si="94"/>
        <v>0</v>
      </c>
      <c r="Y118" s="113">
        <f t="shared" si="96"/>
        <v>0</v>
      </c>
      <c r="Z118" s="117">
        <f t="shared" si="98"/>
        <v>0</v>
      </c>
      <c r="AA118" s="85">
        <f t="shared" si="57"/>
        <v>5309178.6798307821</v>
      </c>
      <c r="AC118" s="116">
        <f t="shared" si="58"/>
        <v>0</v>
      </c>
      <c r="AD118" s="115">
        <f t="shared" si="65"/>
        <v>557791.68422946485</v>
      </c>
      <c r="AE118" s="115">
        <f t="shared" si="69"/>
        <v>0</v>
      </c>
      <c r="AF118" s="116">
        <f t="shared" si="72"/>
        <v>553172.31128281495</v>
      </c>
      <c r="AG118" s="116">
        <f t="shared" si="75"/>
        <v>0</v>
      </c>
      <c r="AH118" s="115">
        <f t="shared" si="78"/>
        <v>548591.19384807663</v>
      </c>
      <c r="AI118" s="115">
        <f t="shared" si="81"/>
        <v>0</v>
      </c>
      <c r="AJ118" s="116">
        <f t="shared" si="83"/>
        <v>544048.01511078002</v>
      </c>
      <c r="AK118" s="116">
        <f t="shared" si="85"/>
        <v>0</v>
      </c>
      <c r="AL118" s="115">
        <f t="shared" si="87"/>
        <v>539542.46088016615</v>
      </c>
      <c r="AM118" s="115">
        <f t="shared" si="89"/>
        <v>0</v>
      </c>
      <c r="AN118" s="116">
        <f t="shared" si="91"/>
        <v>0</v>
      </c>
      <c r="AO118" s="116">
        <f t="shared" si="93"/>
        <v>0</v>
      </c>
      <c r="AP118" s="115">
        <f t="shared" si="95"/>
        <v>0</v>
      </c>
      <c r="AQ118" s="115">
        <f t="shared" si="97"/>
        <v>0</v>
      </c>
      <c r="AR118" s="110">
        <f t="shared" si="99"/>
        <v>0</v>
      </c>
      <c r="AS118" s="109">
        <f t="shared" si="59"/>
        <v>2743145.6653513024</v>
      </c>
      <c r="AT118" s="85">
        <f t="shared" si="66"/>
        <v>-228540262.50596341</v>
      </c>
      <c r="AV118" s="45">
        <f t="shared" si="67"/>
        <v>0</v>
      </c>
      <c r="AW118" s="111">
        <f t="shared" si="60"/>
        <v>7500</v>
      </c>
      <c r="AX118" s="111">
        <f t="shared" si="70"/>
        <v>7500</v>
      </c>
      <c r="AY118" s="111">
        <f t="shared" si="73"/>
        <v>7500</v>
      </c>
      <c r="AZ118" s="111">
        <f t="shared" si="76"/>
        <v>7500</v>
      </c>
      <c r="BA118" s="111">
        <f t="shared" si="79"/>
        <v>7500</v>
      </c>
      <c r="BB118" s="112">
        <f t="shared" si="61"/>
        <v>37500</v>
      </c>
    </row>
    <row r="119" spans="1:54" x14ac:dyDescent="0.25">
      <c r="A119" s="99" t="s">
        <v>78</v>
      </c>
      <c r="B119" s="142">
        <f t="shared" si="62"/>
        <v>48579</v>
      </c>
      <c r="C119" s="82">
        <v>108</v>
      </c>
      <c r="D119" s="102">
        <f t="shared" si="51"/>
        <v>80523.243451820861</v>
      </c>
      <c r="E119" s="102">
        <f t="shared" si="54"/>
        <v>52400.761844414992</v>
      </c>
      <c r="F119" s="102">
        <f t="shared" si="52"/>
        <v>28122.481607405862</v>
      </c>
      <c r="G119" s="103">
        <f t="shared" si="55"/>
        <v>80523.243451820861</v>
      </c>
      <c r="H119" s="100">
        <f t="shared" si="63"/>
        <v>12548060.361052193</v>
      </c>
      <c r="J119" s="104" t="str">
        <f t="shared" si="100"/>
        <v>year 10</v>
      </c>
      <c r="K119" s="110">
        <f t="shared" si="56"/>
        <v>0</v>
      </c>
      <c r="L119" s="110">
        <f t="shared" si="64"/>
        <v>1050349.0527893296</v>
      </c>
      <c r="M119" s="113">
        <f t="shared" si="68"/>
        <v>0</v>
      </c>
      <c r="N119" s="113">
        <f t="shared" si="71"/>
        <v>1054987.6731232572</v>
      </c>
      <c r="O119" s="110">
        <f t="shared" si="74"/>
        <v>0</v>
      </c>
      <c r="P119" s="110">
        <f t="shared" si="77"/>
        <v>1059587.8785473066</v>
      </c>
      <c r="Q119" s="113">
        <f t="shared" si="80"/>
        <v>0</v>
      </c>
      <c r="R119" s="113">
        <f t="shared" si="82"/>
        <v>1064149.9871960089</v>
      </c>
      <c r="S119" s="110">
        <f t="shared" si="84"/>
        <v>0</v>
      </c>
      <c r="T119" s="110">
        <f t="shared" si="86"/>
        <v>1068674.3145692504</v>
      </c>
      <c r="U119" s="113">
        <f t="shared" si="88"/>
        <v>0</v>
      </c>
      <c r="V119" s="113">
        <f t="shared" si="90"/>
        <v>0</v>
      </c>
      <c r="W119" s="110">
        <f t="shared" si="92"/>
        <v>0</v>
      </c>
      <c r="X119" s="110">
        <f t="shared" si="94"/>
        <v>0</v>
      </c>
      <c r="Y119" s="113">
        <f t="shared" si="96"/>
        <v>0</v>
      </c>
      <c r="Z119" s="118">
        <f t="shared" si="98"/>
        <v>0</v>
      </c>
      <c r="AA119" s="85">
        <f t="shared" si="57"/>
        <v>5297748.9062251532</v>
      </c>
      <c r="AC119" s="116">
        <f t="shared" si="58"/>
        <v>0</v>
      </c>
      <c r="AD119" s="116">
        <f t="shared" si="65"/>
        <v>560115.81624708755</v>
      </c>
      <c r="AE119" s="115">
        <f t="shared" si="69"/>
        <v>0</v>
      </c>
      <c r="AF119" s="115">
        <f t="shared" si="72"/>
        <v>555477.19591315999</v>
      </c>
      <c r="AG119" s="116">
        <f t="shared" si="75"/>
        <v>0</v>
      </c>
      <c r="AH119" s="116">
        <f t="shared" si="78"/>
        <v>550876.99048911035</v>
      </c>
      <c r="AI119" s="115">
        <f t="shared" si="81"/>
        <v>0</v>
      </c>
      <c r="AJ119" s="115">
        <f t="shared" si="83"/>
        <v>546314.88184040843</v>
      </c>
      <c r="AK119" s="116">
        <f t="shared" si="85"/>
        <v>0</v>
      </c>
      <c r="AL119" s="116">
        <f t="shared" si="87"/>
        <v>541790.55446716701</v>
      </c>
      <c r="AM119" s="115">
        <f t="shared" si="89"/>
        <v>0</v>
      </c>
      <c r="AN119" s="115">
        <f t="shared" si="91"/>
        <v>0</v>
      </c>
      <c r="AO119" s="116">
        <f t="shared" si="93"/>
        <v>0</v>
      </c>
      <c r="AP119" s="116">
        <f t="shared" si="95"/>
        <v>0</v>
      </c>
      <c r="AQ119" s="115">
        <f t="shared" si="97"/>
        <v>0</v>
      </c>
      <c r="AR119" s="113">
        <f t="shared" si="99"/>
        <v>0</v>
      </c>
      <c r="AS119" s="109">
        <f t="shared" si="59"/>
        <v>2754575.4389569331</v>
      </c>
      <c r="AT119" s="85">
        <f t="shared" si="66"/>
        <v>-231294837.94492036</v>
      </c>
      <c r="AV119" s="45">
        <f t="shared" si="67"/>
        <v>0</v>
      </c>
      <c r="AW119" s="111">
        <f t="shared" si="60"/>
        <v>7500</v>
      </c>
      <c r="AX119" s="111">
        <f t="shared" si="70"/>
        <v>7500</v>
      </c>
      <c r="AY119" s="111">
        <f t="shared" si="73"/>
        <v>7500</v>
      </c>
      <c r="AZ119" s="111">
        <f t="shared" si="76"/>
        <v>7500</v>
      </c>
      <c r="BA119" s="111">
        <f t="shared" si="79"/>
        <v>7500</v>
      </c>
      <c r="BB119" s="112">
        <f t="shared" si="61"/>
        <v>37500</v>
      </c>
    </row>
    <row r="120" spans="1:54" x14ac:dyDescent="0.25">
      <c r="A120" s="99" t="s">
        <v>78</v>
      </c>
      <c r="B120" s="142">
        <f t="shared" si="62"/>
        <v>48610</v>
      </c>
      <c r="C120" s="82">
        <v>109</v>
      </c>
      <c r="D120" s="102">
        <f t="shared" si="51"/>
        <v>80523.243451820861</v>
      </c>
      <c r="E120" s="102">
        <f t="shared" si="54"/>
        <v>52283.584837717477</v>
      </c>
      <c r="F120" s="102">
        <f t="shared" si="52"/>
        <v>28239.65861410338</v>
      </c>
      <c r="G120" s="103">
        <f t="shared" si="55"/>
        <v>80523.243451820861</v>
      </c>
      <c r="H120" s="100">
        <f t="shared" si="63"/>
        <v>12519820.70243809</v>
      </c>
      <c r="J120" s="104" t="str">
        <f t="shared" si="100"/>
        <v>year 10</v>
      </c>
      <c r="K120" s="113">
        <f t="shared" si="56"/>
        <v>0</v>
      </c>
      <c r="L120" s="110">
        <f t="shared" si="64"/>
        <v>1048015.2368882998</v>
      </c>
      <c r="M120" s="110">
        <f t="shared" si="68"/>
        <v>0</v>
      </c>
      <c r="N120" s="113">
        <f t="shared" si="71"/>
        <v>1052673.1848069523</v>
      </c>
      <c r="O120" s="113">
        <f t="shared" si="74"/>
        <v>0</v>
      </c>
      <c r="P120" s="110">
        <f t="shared" si="77"/>
        <v>1057292.5577536023</v>
      </c>
      <c r="Q120" s="110">
        <f t="shared" si="80"/>
        <v>0</v>
      </c>
      <c r="R120" s="113">
        <f t="shared" si="82"/>
        <v>1061873.6751883405</v>
      </c>
      <c r="S120" s="113">
        <f t="shared" si="84"/>
        <v>0</v>
      </c>
      <c r="T120" s="110">
        <f t="shared" si="86"/>
        <v>1066416.8539256372</v>
      </c>
      <c r="U120" s="110">
        <f t="shared" si="88"/>
        <v>0</v>
      </c>
      <c r="V120" s="113">
        <f t="shared" si="90"/>
        <v>0</v>
      </c>
      <c r="W120" s="113">
        <f t="shared" si="92"/>
        <v>0</v>
      </c>
      <c r="X120" s="110">
        <f t="shared" si="94"/>
        <v>0</v>
      </c>
      <c r="Y120" s="110">
        <f t="shared" si="96"/>
        <v>0</v>
      </c>
      <c r="Z120" s="118">
        <f t="shared" si="98"/>
        <v>0</v>
      </c>
      <c r="AA120" s="85">
        <f t="shared" si="57"/>
        <v>5286271.5085628312</v>
      </c>
      <c r="AC120" s="115">
        <f t="shared" si="58"/>
        <v>0</v>
      </c>
      <c r="AD120" s="116">
        <f t="shared" si="65"/>
        <v>562449.63214811729</v>
      </c>
      <c r="AE120" s="116">
        <f t="shared" si="69"/>
        <v>0</v>
      </c>
      <c r="AF120" s="115">
        <f t="shared" si="72"/>
        <v>557791.68422946485</v>
      </c>
      <c r="AG120" s="115">
        <f t="shared" si="75"/>
        <v>0</v>
      </c>
      <c r="AH120" s="116">
        <f t="shared" si="78"/>
        <v>553172.31128281495</v>
      </c>
      <c r="AI120" s="116">
        <f t="shared" si="81"/>
        <v>0</v>
      </c>
      <c r="AJ120" s="115">
        <f t="shared" si="83"/>
        <v>548591.19384807663</v>
      </c>
      <c r="AK120" s="115">
        <f t="shared" si="85"/>
        <v>0</v>
      </c>
      <c r="AL120" s="116">
        <f t="shared" si="87"/>
        <v>544048.01511078002</v>
      </c>
      <c r="AM120" s="116">
        <f t="shared" si="89"/>
        <v>0</v>
      </c>
      <c r="AN120" s="115">
        <f t="shared" si="91"/>
        <v>0</v>
      </c>
      <c r="AO120" s="115">
        <f t="shared" si="93"/>
        <v>0</v>
      </c>
      <c r="AP120" s="116">
        <f t="shared" si="95"/>
        <v>0</v>
      </c>
      <c r="AQ120" s="116">
        <f t="shared" si="97"/>
        <v>0</v>
      </c>
      <c r="AR120" s="113">
        <f t="shared" si="99"/>
        <v>0</v>
      </c>
      <c r="AS120" s="109">
        <f t="shared" si="59"/>
        <v>2766052.8366192537</v>
      </c>
      <c r="AT120" s="85">
        <f t="shared" si="66"/>
        <v>-234060890.78153962</v>
      </c>
      <c r="AV120" s="45">
        <f t="shared" si="67"/>
        <v>0</v>
      </c>
      <c r="AW120" s="111">
        <f t="shared" si="60"/>
        <v>7500</v>
      </c>
      <c r="AX120" s="111">
        <f t="shared" si="70"/>
        <v>7500</v>
      </c>
      <c r="AY120" s="111">
        <f t="shared" si="73"/>
        <v>7500</v>
      </c>
      <c r="AZ120" s="111">
        <f t="shared" si="76"/>
        <v>7500</v>
      </c>
      <c r="BA120" s="111">
        <f t="shared" si="79"/>
        <v>7500</v>
      </c>
      <c r="BB120" s="112">
        <f t="shared" si="61"/>
        <v>37500</v>
      </c>
    </row>
    <row r="121" spans="1:54" x14ac:dyDescent="0.25">
      <c r="A121" s="99" t="s">
        <v>78</v>
      </c>
      <c r="B121" s="142">
        <f t="shared" si="62"/>
        <v>48638</v>
      </c>
      <c r="C121" s="82">
        <v>110</v>
      </c>
      <c r="D121" s="102">
        <f t="shared" si="51"/>
        <v>80523.243451820861</v>
      </c>
      <c r="E121" s="102">
        <f t="shared" si="54"/>
        <v>52165.919593492043</v>
      </c>
      <c r="F121" s="102">
        <f t="shared" si="52"/>
        <v>28357.323858328815</v>
      </c>
      <c r="G121" s="103">
        <f t="shared" si="55"/>
        <v>80523.243451820861</v>
      </c>
      <c r="H121" s="100">
        <f t="shared" si="63"/>
        <v>12491463.378579762</v>
      </c>
      <c r="J121" s="104" t="str">
        <f t="shared" si="100"/>
        <v>year 10</v>
      </c>
      <c r="K121" s="113">
        <f t="shared" si="56"/>
        <v>0</v>
      </c>
      <c r="L121" s="113">
        <f t="shared" si="64"/>
        <v>1045671.6967543495</v>
      </c>
      <c r="M121" s="110">
        <f t="shared" si="68"/>
        <v>0</v>
      </c>
      <c r="N121" s="110">
        <f t="shared" si="71"/>
        <v>1050349.0527893296</v>
      </c>
      <c r="O121" s="113">
        <f t="shared" si="74"/>
        <v>0</v>
      </c>
      <c r="P121" s="113">
        <f t="shared" si="77"/>
        <v>1054987.6731232572</v>
      </c>
      <c r="Q121" s="110">
        <f t="shared" si="80"/>
        <v>0</v>
      </c>
      <c r="R121" s="110">
        <f t="shared" si="82"/>
        <v>1059587.8785473066</v>
      </c>
      <c r="S121" s="113">
        <f t="shared" si="84"/>
        <v>0</v>
      </c>
      <c r="T121" s="113">
        <f t="shared" si="86"/>
        <v>1064149.9871960089</v>
      </c>
      <c r="U121" s="110">
        <f t="shared" si="88"/>
        <v>0</v>
      </c>
      <c r="V121" s="110">
        <f t="shared" si="90"/>
        <v>0</v>
      </c>
      <c r="W121" s="113">
        <f t="shared" si="92"/>
        <v>0</v>
      </c>
      <c r="X121" s="113">
        <f t="shared" si="94"/>
        <v>0</v>
      </c>
      <c r="Y121" s="110">
        <f t="shared" si="96"/>
        <v>0</v>
      </c>
      <c r="Z121" s="117">
        <f t="shared" si="98"/>
        <v>0</v>
      </c>
      <c r="AA121" s="85">
        <f t="shared" si="57"/>
        <v>5274746.288410251</v>
      </c>
      <c r="AC121" s="115">
        <f t="shared" si="58"/>
        <v>0</v>
      </c>
      <c r="AD121" s="115">
        <f t="shared" si="65"/>
        <v>564793.17228206759</v>
      </c>
      <c r="AE121" s="116">
        <f t="shared" si="69"/>
        <v>0</v>
      </c>
      <c r="AF121" s="116">
        <f t="shared" si="72"/>
        <v>560115.81624708755</v>
      </c>
      <c r="AG121" s="115">
        <f t="shared" si="75"/>
        <v>0</v>
      </c>
      <c r="AH121" s="115">
        <f t="shared" si="78"/>
        <v>555477.19591315999</v>
      </c>
      <c r="AI121" s="116">
        <f t="shared" si="81"/>
        <v>0</v>
      </c>
      <c r="AJ121" s="116">
        <f t="shared" si="83"/>
        <v>550876.99048911035</v>
      </c>
      <c r="AK121" s="115">
        <f t="shared" si="85"/>
        <v>0</v>
      </c>
      <c r="AL121" s="115">
        <f t="shared" si="87"/>
        <v>546314.88184040843</v>
      </c>
      <c r="AM121" s="116">
        <f t="shared" si="89"/>
        <v>0</v>
      </c>
      <c r="AN121" s="116">
        <f t="shared" si="91"/>
        <v>0</v>
      </c>
      <c r="AO121" s="115">
        <f t="shared" si="93"/>
        <v>0</v>
      </c>
      <c r="AP121" s="115">
        <f t="shared" si="95"/>
        <v>0</v>
      </c>
      <c r="AQ121" s="116">
        <f t="shared" si="97"/>
        <v>0</v>
      </c>
      <c r="AR121" s="110">
        <f t="shared" si="99"/>
        <v>0</v>
      </c>
      <c r="AS121" s="109">
        <f t="shared" si="59"/>
        <v>2777578.0567718339</v>
      </c>
      <c r="AT121" s="132">
        <f t="shared" si="66"/>
        <v>-236838468.83831146</v>
      </c>
      <c r="AV121" s="45">
        <f t="shared" si="67"/>
        <v>0</v>
      </c>
      <c r="AW121" s="111">
        <f t="shared" si="60"/>
        <v>7500</v>
      </c>
      <c r="AX121" s="111">
        <f t="shared" si="70"/>
        <v>7500</v>
      </c>
      <c r="AY121" s="111">
        <f t="shared" si="73"/>
        <v>7500</v>
      </c>
      <c r="AZ121" s="111">
        <f t="shared" si="76"/>
        <v>7500</v>
      </c>
      <c r="BA121" s="111">
        <f t="shared" si="79"/>
        <v>7500</v>
      </c>
      <c r="BB121" s="112">
        <f t="shared" si="61"/>
        <v>37500</v>
      </c>
    </row>
    <row r="122" spans="1:54" x14ac:dyDescent="0.25">
      <c r="A122" s="99" t="s">
        <v>78</v>
      </c>
      <c r="B122" s="142">
        <f t="shared" si="62"/>
        <v>48669</v>
      </c>
      <c r="C122" s="82">
        <v>111</v>
      </c>
      <c r="D122" s="102">
        <f t="shared" si="51"/>
        <v>80523.243451820861</v>
      </c>
      <c r="E122" s="102">
        <f t="shared" si="54"/>
        <v>52047.764077415675</v>
      </c>
      <c r="F122" s="102">
        <f t="shared" si="52"/>
        <v>28475.479374405182</v>
      </c>
      <c r="G122" s="103">
        <f t="shared" si="55"/>
        <v>80523.243451820861</v>
      </c>
      <c r="H122" s="100">
        <f t="shared" si="63"/>
        <v>12462987.899205357</v>
      </c>
      <c r="J122" s="104" t="str">
        <f t="shared" si="100"/>
        <v>year 10</v>
      </c>
      <c r="K122" s="110">
        <f t="shared" si="56"/>
        <v>0</v>
      </c>
      <c r="L122" s="113">
        <f t="shared" si="64"/>
        <v>1043318.3918698409</v>
      </c>
      <c r="M122" s="113">
        <f t="shared" si="68"/>
        <v>0</v>
      </c>
      <c r="N122" s="110">
        <f t="shared" si="71"/>
        <v>1048015.2368882998</v>
      </c>
      <c r="O122" s="110">
        <f t="shared" si="74"/>
        <v>0</v>
      </c>
      <c r="P122" s="113">
        <f t="shared" si="77"/>
        <v>1052673.1848069523</v>
      </c>
      <c r="Q122" s="113">
        <f t="shared" si="80"/>
        <v>0</v>
      </c>
      <c r="R122" s="110">
        <f t="shared" si="82"/>
        <v>1057292.5577536023</v>
      </c>
      <c r="S122" s="110">
        <f t="shared" si="84"/>
        <v>0</v>
      </c>
      <c r="T122" s="113">
        <f t="shared" si="86"/>
        <v>1061873.6751883405</v>
      </c>
      <c r="U122" s="113">
        <f t="shared" si="88"/>
        <v>0</v>
      </c>
      <c r="V122" s="110">
        <f t="shared" si="90"/>
        <v>0</v>
      </c>
      <c r="W122" s="110">
        <f t="shared" si="92"/>
        <v>0</v>
      </c>
      <c r="X122" s="113">
        <f t="shared" si="94"/>
        <v>0</v>
      </c>
      <c r="Y122" s="113">
        <f t="shared" si="96"/>
        <v>0</v>
      </c>
      <c r="Z122" s="117">
        <f t="shared" si="98"/>
        <v>0</v>
      </c>
      <c r="AA122" s="85">
        <f t="shared" si="57"/>
        <v>5263173.0465070354</v>
      </c>
      <c r="AC122" s="116">
        <f t="shared" si="58"/>
        <v>0</v>
      </c>
      <c r="AD122" s="115">
        <f t="shared" si="65"/>
        <v>567146.47716657631</v>
      </c>
      <c r="AE122" s="115">
        <f t="shared" si="69"/>
        <v>0</v>
      </c>
      <c r="AF122" s="116">
        <f t="shared" si="72"/>
        <v>562449.63214811729</v>
      </c>
      <c r="AG122" s="116">
        <f t="shared" si="75"/>
        <v>0</v>
      </c>
      <c r="AH122" s="115">
        <f t="shared" si="78"/>
        <v>557791.68422946485</v>
      </c>
      <c r="AI122" s="115">
        <f t="shared" si="81"/>
        <v>0</v>
      </c>
      <c r="AJ122" s="116">
        <f t="shared" si="83"/>
        <v>553172.31128281495</v>
      </c>
      <c r="AK122" s="116">
        <f t="shared" si="85"/>
        <v>0</v>
      </c>
      <c r="AL122" s="115">
        <f t="shared" si="87"/>
        <v>548591.19384807663</v>
      </c>
      <c r="AM122" s="115">
        <f t="shared" si="89"/>
        <v>0</v>
      </c>
      <c r="AN122" s="116">
        <f t="shared" si="91"/>
        <v>0</v>
      </c>
      <c r="AO122" s="116">
        <f t="shared" si="93"/>
        <v>0</v>
      </c>
      <c r="AP122" s="115">
        <f t="shared" si="95"/>
        <v>0</v>
      </c>
      <c r="AQ122" s="115">
        <f t="shared" si="97"/>
        <v>0</v>
      </c>
      <c r="AR122" s="110">
        <f t="shared" si="99"/>
        <v>0</v>
      </c>
      <c r="AS122" s="109">
        <f t="shared" si="59"/>
        <v>2789151.29867505</v>
      </c>
      <c r="AT122" s="133">
        <f t="shared" si="66"/>
        <v>-239627620.13698652</v>
      </c>
      <c r="AV122" s="45">
        <f t="shared" si="67"/>
        <v>0</v>
      </c>
      <c r="AW122" s="111">
        <f t="shared" si="60"/>
        <v>7500</v>
      </c>
      <c r="AX122" s="111">
        <f t="shared" si="70"/>
        <v>7500</v>
      </c>
      <c r="AY122" s="111">
        <f t="shared" si="73"/>
        <v>7500</v>
      </c>
      <c r="AZ122" s="111">
        <f t="shared" si="76"/>
        <v>7500</v>
      </c>
      <c r="BA122" s="111">
        <f t="shared" si="79"/>
        <v>7500</v>
      </c>
      <c r="BB122" s="112">
        <f t="shared" si="61"/>
        <v>37500</v>
      </c>
    </row>
    <row r="123" spans="1:54" x14ac:dyDescent="0.25">
      <c r="A123" s="99" t="s">
        <v>78</v>
      </c>
      <c r="B123" s="142">
        <f t="shared" si="62"/>
        <v>48699</v>
      </c>
      <c r="C123" s="82">
        <v>112</v>
      </c>
      <c r="D123" s="102">
        <f t="shared" si="51"/>
        <v>80523.243451820861</v>
      </c>
      <c r="E123" s="102">
        <f t="shared" si="54"/>
        <v>51929.116246688987</v>
      </c>
      <c r="F123" s="102">
        <f t="shared" si="52"/>
        <v>28594.127205131874</v>
      </c>
      <c r="G123" s="103">
        <f t="shared" si="55"/>
        <v>80523.243451820861</v>
      </c>
      <c r="H123" s="100">
        <f t="shared" si="63"/>
        <v>12434393.772000225</v>
      </c>
      <c r="J123" s="104" t="str">
        <f t="shared" si="100"/>
        <v>year 10</v>
      </c>
      <c r="K123" s="110">
        <f t="shared" si="56"/>
        <v>0</v>
      </c>
      <c r="L123" s="110">
        <f t="shared" si="64"/>
        <v>1040955.2815483136</v>
      </c>
      <c r="M123" s="113">
        <f t="shared" si="68"/>
        <v>0</v>
      </c>
      <c r="N123" s="113">
        <f t="shared" si="71"/>
        <v>1045671.6967543495</v>
      </c>
      <c r="O123" s="110">
        <f t="shared" si="74"/>
        <v>0</v>
      </c>
      <c r="P123" s="110">
        <f t="shared" si="77"/>
        <v>1050349.0527893296</v>
      </c>
      <c r="Q123" s="113">
        <f t="shared" si="80"/>
        <v>0</v>
      </c>
      <c r="R123" s="113">
        <f t="shared" si="82"/>
        <v>1054987.6731232572</v>
      </c>
      <c r="S123" s="110">
        <f t="shared" si="84"/>
        <v>0</v>
      </c>
      <c r="T123" s="110">
        <f t="shared" si="86"/>
        <v>1059587.8785473066</v>
      </c>
      <c r="U123" s="113">
        <f t="shared" si="88"/>
        <v>0</v>
      </c>
      <c r="V123" s="113">
        <f t="shared" si="90"/>
        <v>0</v>
      </c>
      <c r="W123" s="110">
        <f t="shared" si="92"/>
        <v>0</v>
      </c>
      <c r="X123" s="110">
        <f t="shared" si="94"/>
        <v>0</v>
      </c>
      <c r="Y123" s="113">
        <f t="shared" si="96"/>
        <v>0</v>
      </c>
      <c r="Z123" s="118">
        <f t="shared" si="98"/>
        <v>0</v>
      </c>
      <c r="AA123" s="85">
        <f t="shared" si="57"/>
        <v>5251551.5827625562</v>
      </c>
      <c r="AC123" s="116">
        <f t="shared" si="58"/>
        <v>0</v>
      </c>
      <c r="AD123" s="116">
        <f t="shared" si="65"/>
        <v>569509.58748810366</v>
      </c>
      <c r="AE123" s="115">
        <f t="shared" si="69"/>
        <v>0</v>
      </c>
      <c r="AF123" s="115">
        <f t="shared" si="72"/>
        <v>564793.17228206759</v>
      </c>
      <c r="AG123" s="116">
        <f t="shared" si="75"/>
        <v>0</v>
      </c>
      <c r="AH123" s="116">
        <f t="shared" si="78"/>
        <v>560115.81624708755</v>
      </c>
      <c r="AI123" s="115">
        <f t="shared" si="81"/>
        <v>0</v>
      </c>
      <c r="AJ123" s="115">
        <f t="shared" si="83"/>
        <v>555477.19591315999</v>
      </c>
      <c r="AK123" s="116">
        <f t="shared" si="85"/>
        <v>0</v>
      </c>
      <c r="AL123" s="116">
        <f t="shared" si="87"/>
        <v>550876.99048911035</v>
      </c>
      <c r="AM123" s="115">
        <f t="shared" si="89"/>
        <v>0</v>
      </c>
      <c r="AN123" s="115">
        <f t="shared" si="91"/>
        <v>0</v>
      </c>
      <c r="AO123" s="116">
        <f t="shared" si="93"/>
        <v>0</v>
      </c>
      <c r="AP123" s="116">
        <f t="shared" si="95"/>
        <v>0</v>
      </c>
      <c r="AQ123" s="115">
        <f t="shared" si="97"/>
        <v>0</v>
      </c>
      <c r="AR123" s="113">
        <f t="shared" si="99"/>
        <v>0</v>
      </c>
      <c r="AS123" s="109">
        <f t="shared" si="59"/>
        <v>2800772.7624195293</v>
      </c>
      <c r="AT123" s="134">
        <f t="shared" si="66"/>
        <v>-242428392.89940605</v>
      </c>
      <c r="AV123" s="45">
        <f t="shared" si="67"/>
        <v>0</v>
      </c>
      <c r="AW123" s="111">
        <f t="shared" si="60"/>
        <v>7500</v>
      </c>
      <c r="AX123" s="111">
        <f t="shared" si="70"/>
        <v>7500</v>
      </c>
      <c r="AY123" s="111">
        <f t="shared" si="73"/>
        <v>7500</v>
      </c>
      <c r="AZ123" s="111">
        <f t="shared" si="76"/>
        <v>7500</v>
      </c>
      <c r="BA123" s="111">
        <f t="shared" si="79"/>
        <v>7500</v>
      </c>
      <c r="BB123" s="112">
        <f t="shared" si="61"/>
        <v>37500</v>
      </c>
    </row>
    <row r="124" spans="1:54" x14ac:dyDescent="0.25">
      <c r="A124" s="99" t="s">
        <v>79</v>
      </c>
      <c r="B124" s="142">
        <f t="shared" si="62"/>
        <v>48730</v>
      </c>
      <c r="C124" s="82">
        <v>113</v>
      </c>
      <c r="D124" s="102">
        <f t="shared" si="51"/>
        <v>80523.243451820861</v>
      </c>
      <c r="E124" s="102">
        <f t="shared" si="54"/>
        <v>51809.974050000936</v>
      </c>
      <c r="F124" s="102">
        <f t="shared" si="52"/>
        <v>28713.269401819918</v>
      </c>
      <c r="G124" s="103">
        <f t="shared" si="55"/>
        <v>80523.243451820861</v>
      </c>
      <c r="H124" s="100">
        <f t="shared" si="63"/>
        <v>12405680.502598405</v>
      </c>
      <c r="J124" s="104" t="str">
        <f t="shared" si="100"/>
        <v>year 11</v>
      </c>
      <c r="K124" s="113">
        <f t="shared" si="56"/>
        <v>0</v>
      </c>
      <c r="L124" s="110">
        <f t="shared" si="64"/>
        <v>1038582.3249337798</v>
      </c>
      <c r="M124" s="110">
        <f t="shared" si="68"/>
        <v>0</v>
      </c>
      <c r="N124" s="113">
        <f t="shared" si="71"/>
        <v>1043318.3918698409</v>
      </c>
      <c r="O124" s="113">
        <f t="shared" si="74"/>
        <v>0</v>
      </c>
      <c r="P124" s="110">
        <f t="shared" si="77"/>
        <v>1048015.2368882998</v>
      </c>
      <c r="Q124" s="110">
        <f t="shared" si="80"/>
        <v>0</v>
      </c>
      <c r="R124" s="113">
        <f t="shared" si="82"/>
        <v>1052673.1848069523</v>
      </c>
      <c r="S124" s="113">
        <f t="shared" si="84"/>
        <v>0</v>
      </c>
      <c r="T124" s="110">
        <f t="shared" si="86"/>
        <v>1057292.5577536023</v>
      </c>
      <c r="U124" s="110">
        <f t="shared" si="88"/>
        <v>0</v>
      </c>
      <c r="V124" s="113">
        <f t="shared" si="90"/>
        <v>0</v>
      </c>
      <c r="W124" s="113">
        <f t="shared" si="92"/>
        <v>0</v>
      </c>
      <c r="X124" s="110">
        <f t="shared" si="94"/>
        <v>0</v>
      </c>
      <c r="Y124" s="110">
        <f t="shared" si="96"/>
        <v>0</v>
      </c>
      <c r="Z124" s="118">
        <f t="shared" si="98"/>
        <v>0</v>
      </c>
      <c r="AA124" s="85">
        <f t="shared" si="57"/>
        <v>5239881.6962524746</v>
      </c>
      <c r="AC124" s="115">
        <f t="shared" si="58"/>
        <v>0</v>
      </c>
      <c r="AD124" s="116">
        <f t="shared" si="65"/>
        <v>571882.54410263745</v>
      </c>
      <c r="AE124" s="116">
        <f t="shared" si="69"/>
        <v>0</v>
      </c>
      <c r="AF124" s="115">
        <f t="shared" si="72"/>
        <v>567146.47716657631</v>
      </c>
      <c r="AG124" s="115">
        <f t="shared" si="75"/>
        <v>0</v>
      </c>
      <c r="AH124" s="116">
        <f t="shared" si="78"/>
        <v>562449.63214811729</v>
      </c>
      <c r="AI124" s="116">
        <f t="shared" si="81"/>
        <v>0</v>
      </c>
      <c r="AJ124" s="115">
        <f t="shared" si="83"/>
        <v>557791.68422946485</v>
      </c>
      <c r="AK124" s="115">
        <f t="shared" si="85"/>
        <v>0</v>
      </c>
      <c r="AL124" s="116">
        <f t="shared" si="87"/>
        <v>553172.31128281495</v>
      </c>
      <c r="AM124" s="116">
        <f t="shared" si="89"/>
        <v>0</v>
      </c>
      <c r="AN124" s="115">
        <f t="shared" si="91"/>
        <v>0</v>
      </c>
      <c r="AO124" s="115">
        <f t="shared" si="93"/>
        <v>0</v>
      </c>
      <c r="AP124" s="116">
        <f t="shared" si="95"/>
        <v>0</v>
      </c>
      <c r="AQ124" s="116">
        <f t="shared" si="97"/>
        <v>0</v>
      </c>
      <c r="AR124" s="113">
        <f t="shared" si="99"/>
        <v>0</v>
      </c>
      <c r="AS124" s="109">
        <f t="shared" si="59"/>
        <v>2812442.6489296108</v>
      </c>
      <c r="AT124" s="85">
        <f t="shared" si="66"/>
        <v>-245240835.54833567</v>
      </c>
      <c r="AV124" s="45">
        <f t="shared" si="67"/>
        <v>0</v>
      </c>
      <c r="AW124" s="111">
        <f t="shared" si="60"/>
        <v>7500</v>
      </c>
      <c r="AX124" s="111">
        <f t="shared" si="70"/>
        <v>7500</v>
      </c>
      <c r="AY124" s="111">
        <f t="shared" si="73"/>
        <v>7500</v>
      </c>
      <c r="AZ124" s="111">
        <f t="shared" si="76"/>
        <v>7500</v>
      </c>
      <c r="BA124" s="111">
        <f t="shared" si="79"/>
        <v>7500</v>
      </c>
      <c r="BB124" s="112">
        <f t="shared" si="61"/>
        <v>37500</v>
      </c>
    </row>
    <row r="125" spans="1:54" x14ac:dyDescent="0.25">
      <c r="A125" s="99" t="s">
        <v>79</v>
      </c>
      <c r="B125" s="142">
        <f t="shared" si="62"/>
        <v>48760</v>
      </c>
      <c r="C125" s="82">
        <v>114</v>
      </c>
      <c r="D125" s="102">
        <f t="shared" si="51"/>
        <v>80523.243451820861</v>
      </c>
      <c r="E125" s="102">
        <f t="shared" si="54"/>
        <v>51690.335427493352</v>
      </c>
      <c r="F125" s="102">
        <f t="shared" si="52"/>
        <v>28832.908024327506</v>
      </c>
      <c r="G125" s="103">
        <f t="shared" si="55"/>
        <v>80523.243451820861</v>
      </c>
      <c r="H125" s="100">
        <f t="shared" si="63"/>
        <v>12376847.594574077</v>
      </c>
      <c r="J125" s="104" t="str">
        <f t="shared" si="100"/>
        <v>year 11</v>
      </c>
      <c r="K125" s="113">
        <f t="shared" si="56"/>
        <v>0</v>
      </c>
      <c r="L125" s="113">
        <f t="shared" si="64"/>
        <v>1036199.4810000188</v>
      </c>
      <c r="M125" s="110">
        <f t="shared" si="68"/>
        <v>0</v>
      </c>
      <c r="N125" s="110">
        <f t="shared" si="71"/>
        <v>1040955.2815483136</v>
      </c>
      <c r="O125" s="113">
        <f t="shared" si="74"/>
        <v>0</v>
      </c>
      <c r="P125" s="113">
        <f t="shared" si="77"/>
        <v>1045671.6967543495</v>
      </c>
      <c r="Q125" s="110">
        <f t="shared" si="80"/>
        <v>0</v>
      </c>
      <c r="R125" s="110">
        <f t="shared" si="82"/>
        <v>1050349.0527893296</v>
      </c>
      <c r="S125" s="113">
        <f t="shared" si="84"/>
        <v>0</v>
      </c>
      <c r="T125" s="113">
        <f t="shared" si="86"/>
        <v>1054987.6731232572</v>
      </c>
      <c r="U125" s="110">
        <f t="shared" si="88"/>
        <v>0</v>
      </c>
      <c r="V125" s="110">
        <f t="shared" si="90"/>
        <v>0</v>
      </c>
      <c r="W125" s="113">
        <f t="shared" si="92"/>
        <v>0</v>
      </c>
      <c r="X125" s="113">
        <f t="shared" si="94"/>
        <v>0</v>
      </c>
      <c r="Y125" s="110">
        <f t="shared" si="96"/>
        <v>0</v>
      </c>
      <c r="Z125" s="117">
        <f t="shared" si="98"/>
        <v>0</v>
      </c>
      <c r="AA125" s="85">
        <f t="shared" si="57"/>
        <v>5228163.1852152683</v>
      </c>
      <c r="AC125" s="115">
        <f t="shared" si="58"/>
        <v>0</v>
      </c>
      <c r="AD125" s="115">
        <f t="shared" si="65"/>
        <v>574265.38803639833</v>
      </c>
      <c r="AE125" s="116">
        <f t="shared" si="69"/>
        <v>0</v>
      </c>
      <c r="AF125" s="116">
        <f t="shared" si="72"/>
        <v>569509.58748810366</v>
      </c>
      <c r="AG125" s="115">
        <f t="shared" si="75"/>
        <v>0</v>
      </c>
      <c r="AH125" s="115">
        <f t="shared" si="78"/>
        <v>564793.17228206759</v>
      </c>
      <c r="AI125" s="116">
        <f t="shared" si="81"/>
        <v>0</v>
      </c>
      <c r="AJ125" s="116">
        <f t="shared" si="83"/>
        <v>560115.81624708755</v>
      </c>
      <c r="AK125" s="115">
        <f t="shared" si="85"/>
        <v>0</v>
      </c>
      <c r="AL125" s="115">
        <f t="shared" si="87"/>
        <v>555477.19591315999</v>
      </c>
      <c r="AM125" s="116">
        <f t="shared" si="89"/>
        <v>0</v>
      </c>
      <c r="AN125" s="116">
        <f t="shared" si="91"/>
        <v>0</v>
      </c>
      <c r="AO125" s="115">
        <f t="shared" si="93"/>
        <v>0</v>
      </c>
      <c r="AP125" s="115">
        <f t="shared" si="95"/>
        <v>0</v>
      </c>
      <c r="AQ125" s="116">
        <f t="shared" si="97"/>
        <v>0</v>
      </c>
      <c r="AR125" s="110">
        <f t="shared" si="99"/>
        <v>0</v>
      </c>
      <c r="AS125" s="109">
        <f t="shared" si="59"/>
        <v>2824161.1599668171</v>
      </c>
      <c r="AT125" s="85">
        <f t="shared" si="66"/>
        <v>-248064996.7083025</v>
      </c>
      <c r="AV125" s="45">
        <f t="shared" si="67"/>
        <v>0</v>
      </c>
      <c r="AW125" s="111">
        <f t="shared" si="60"/>
        <v>7500</v>
      </c>
      <c r="AX125" s="111">
        <f t="shared" si="70"/>
        <v>7500</v>
      </c>
      <c r="AY125" s="111">
        <f t="shared" si="73"/>
        <v>7500</v>
      </c>
      <c r="AZ125" s="111">
        <f t="shared" si="76"/>
        <v>7500</v>
      </c>
      <c r="BA125" s="111">
        <f t="shared" si="79"/>
        <v>7500</v>
      </c>
      <c r="BB125" s="112">
        <f t="shared" si="61"/>
        <v>37500</v>
      </c>
    </row>
    <row r="126" spans="1:54" x14ac:dyDescent="0.25">
      <c r="A126" s="99" t="s">
        <v>79</v>
      </c>
      <c r="B126" s="142">
        <f t="shared" si="62"/>
        <v>48791</v>
      </c>
      <c r="C126" s="82">
        <v>115</v>
      </c>
      <c r="D126" s="102">
        <f t="shared" si="51"/>
        <v>80523.243451820861</v>
      </c>
      <c r="E126" s="102">
        <f t="shared" si="54"/>
        <v>51570.198310725318</v>
      </c>
      <c r="F126" s="102">
        <f t="shared" si="52"/>
        <v>28953.045141095532</v>
      </c>
      <c r="G126" s="103">
        <f t="shared" si="55"/>
        <v>80523.243451820847</v>
      </c>
      <c r="H126" s="100">
        <f t="shared" si="63"/>
        <v>12347894.549432982</v>
      </c>
      <c r="J126" s="104" t="str">
        <f t="shared" si="100"/>
        <v>year 11</v>
      </c>
      <c r="K126" s="110">
        <f t="shared" si="56"/>
        <v>0</v>
      </c>
      <c r="L126" s="113">
        <f t="shared" si="64"/>
        <v>1033806.708549867</v>
      </c>
      <c r="M126" s="113">
        <f t="shared" si="68"/>
        <v>0</v>
      </c>
      <c r="N126" s="110">
        <f t="shared" si="71"/>
        <v>1038582.3249337798</v>
      </c>
      <c r="O126" s="110">
        <f t="shared" si="74"/>
        <v>0</v>
      </c>
      <c r="P126" s="113">
        <f t="shared" si="77"/>
        <v>1043318.3918698409</v>
      </c>
      <c r="Q126" s="113">
        <f t="shared" si="80"/>
        <v>0</v>
      </c>
      <c r="R126" s="110">
        <f t="shared" si="82"/>
        <v>1048015.2368882998</v>
      </c>
      <c r="S126" s="110">
        <f t="shared" si="84"/>
        <v>0</v>
      </c>
      <c r="T126" s="113">
        <f t="shared" si="86"/>
        <v>1052673.1848069523</v>
      </c>
      <c r="U126" s="113">
        <f t="shared" si="88"/>
        <v>0</v>
      </c>
      <c r="V126" s="110">
        <f t="shared" si="90"/>
        <v>0</v>
      </c>
      <c r="W126" s="110">
        <f t="shared" si="92"/>
        <v>0</v>
      </c>
      <c r="X126" s="113">
        <f t="shared" si="94"/>
        <v>0</v>
      </c>
      <c r="Y126" s="113">
        <f t="shared" si="96"/>
        <v>0</v>
      </c>
      <c r="Z126" s="117">
        <f t="shared" si="98"/>
        <v>0</v>
      </c>
      <c r="AA126" s="85">
        <f t="shared" si="57"/>
        <v>5216395.8470487399</v>
      </c>
      <c r="AC126" s="116">
        <f t="shared" si="58"/>
        <v>0</v>
      </c>
      <c r="AD126" s="115">
        <f t="shared" si="65"/>
        <v>576658.16048655007</v>
      </c>
      <c r="AE126" s="115">
        <f t="shared" si="69"/>
        <v>0</v>
      </c>
      <c r="AF126" s="116">
        <f t="shared" si="72"/>
        <v>571882.54410263745</v>
      </c>
      <c r="AG126" s="116">
        <f t="shared" si="75"/>
        <v>0</v>
      </c>
      <c r="AH126" s="115">
        <f t="shared" si="78"/>
        <v>567146.47716657631</v>
      </c>
      <c r="AI126" s="115">
        <f t="shared" si="81"/>
        <v>0</v>
      </c>
      <c r="AJ126" s="116">
        <f t="shared" si="83"/>
        <v>562449.63214811729</v>
      </c>
      <c r="AK126" s="116">
        <f t="shared" si="85"/>
        <v>0</v>
      </c>
      <c r="AL126" s="115">
        <f t="shared" si="87"/>
        <v>557791.68422946485</v>
      </c>
      <c r="AM126" s="115">
        <f t="shared" si="89"/>
        <v>0</v>
      </c>
      <c r="AN126" s="116">
        <f t="shared" si="91"/>
        <v>0</v>
      </c>
      <c r="AO126" s="116">
        <f t="shared" si="93"/>
        <v>0</v>
      </c>
      <c r="AP126" s="115">
        <f t="shared" si="95"/>
        <v>0</v>
      </c>
      <c r="AQ126" s="115">
        <f t="shared" si="97"/>
        <v>0</v>
      </c>
      <c r="AR126" s="110">
        <f t="shared" si="99"/>
        <v>0</v>
      </c>
      <c r="AS126" s="109">
        <f t="shared" si="59"/>
        <v>2835928.498133346</v>
      </c>
      <c r="AT126" s="85">
        <f t="shared" si="66"/>
        <v>-250900925.20643583</v>
      </c>
      <c r="AV126" s="45">
        <f t="shared" si="67"/>
        <v>0</v>
      </c>
      <c r="AW126" s="111">
        <f t="shared" si="60"/>
        <v>7500</v>
      </c>
      <c r="AX126" s="111">
        <f t="shared" si="70"/>
        <v>7500</v>
      </c>
      <c r="AY126" s="111">
        <f t="shared" si="73"/>
        <v>7500</v>
      </c>
      <c r="AZ126" s="111">
        <f t="shared" si="76"/>
        <v>7500</v>
      </c>
      <c r="BA126" s="111">
        <f t="shared" si="79"/>
        <v>7500</v>
      </c>
      <c r="BB126" s="112">
        <f t="shared" si="61"/>
        <v>37500</v>
      </c>
    </row>
    <row r="127" spans="1:54" x14ac:dyDescent="0.25">
      <c r="A127" s="99" t="s">
        <v>79</v>
      </c>
      <c r="B127" s="142">
        <f t="shared" si="62"/>
        <v>48822</v>
      </c>
      <c r="C127" s="82">
        <v>116</v>
      </c>
      <c r="D127" s="102">
        <f t="shared" si="51"/>
        <v>80523.243451820861</v>
      </c>
      <c r="E127" s="102">
        <f t="shared" si="54"/>
        <v>51449.560622637422</v>
      </c>
      <c r="F127" s="102">
        <f t="shared" si="52"/>
        <v>29073.682829183435</v>
      </c>
      <c r="G127" s="103">
        <f t="shared" si="55"/>
        <v>80523.243451820861</v>
      </c>
      <c r="H127" s="100">
        <f t="shared" si="63"/>
        <v>12318820.866603799</v>
      </c>
      <c r="J127" s="104" t="str">
        <f t="shared" si="100"/>
        <v>year 11</v>
      </c>
      <c r="K127" s="110">
        <f t="shared" si="56"/>
        <v>0</v>
      </c>
      <c r="L127" s="110">
        <f t="shared" si="64"/>
        <v>1031403.9662145064</v>
      </c>
      <c r="M127" s="113">
        <f t="shared" si="68"/>
        <v>0</v>
      </c>
      <c r="N127" s="113">
        <f t="shared" si="71"/>
        <v>1036199.4810000188</v>
      </c>
      <c r="O127" s="110">
        <f t="shared" si="74"/>
        <v>0</v>
      </c>
      <c r="P127" s="110">
        <f t="shared" si="77"/>
        <v>1040955.2815483136</v>
      </c>
      <c r="Q127" s="113">
        <f t="shared" si="80"/>
        <v>0</v>
      </c>
      <c r="R127" s="113">
        <f t="shared" si="82"/>
        <v>1045671.6967543495</v>
      </c>
      <c r="S127" s="110">
        <f t="shared" si="84"/>
        <v>0</v>
      </c>
      <c r="T127" s="110">
        <f t="shared" si="86"/>
        <v>1050349.0527893296</v>
      </c>
      <c r="U127" s="113">
        <f t="shared" si="88"/>
        <v>0</v>
      </c>
      <c r="V127" s="113">
        <f t="shared" si="90"/>
        <v>0</v>
      </c>
      <c r="W127" s="110">
        <f t="shared" si="92"/>
        <v>0</v>
      </c>
      <c r="X127" s="110">
        <f t="shared" si="94"/>
        <v>0</v>
      </c>
      <c r="Y127" s="113">
        <f t="shared" si="96"/>
        <v>0</v>
      </c>
      <c r="Z127" s="118">
        <f t="shared" si="98"/>
        <v>0</v>
      </c>
      <c r="AA127" s="85">
        <f t="shared" si="57"/>
        <v>5204579.4783065179</v>
      </c>
      <c r="AC127" s="116">
        <f t="shared" si="58"/>
        <v>0</v>
      </c>
      <c r="AD127" s="116">
        <f t="shared" si="65"/>
        <v>579060.90282191068</v>
      </c>
      <c r="AE127" s="115">
        <f t="shared" si="69"/>
        <v>0</v>
      </c>
      <c r="AF127" s="115">
        <f t="shared" si="72"/>
        <v>574265.38803639833</v>
      </c>
      <c r="AG127" s="116">
        <f t="shared" si="75"/>
        <v>0</v>
      </c>
      <c r="AH127" s="116">
        <f t="shared" si="78"/>
        <v>569509.58748810366</v>
      </c>
      <c r="AI127" s="115">
        <f t="shared" si="81"/>
        <v>0</v>
      </c>
      <c r="AJ127" s="115">
        <f t="shared" si="83"/>
        <v>564793.17228206759</v>
      </c>
      <c r="AK127" s="116">
        <f t="shared" si="85"/>
        <v>0</v>
      </c>
      <c r="AL127" s="116">
        <f t="shared" si="87"/>
        <v>560115.81624708755</v>
      </c>
      <c r="AM127" s="115">
        <f t="shared" si="89"/>
        <v>0</v>
      </c>
      <c r="AN127" s="115">
        <f t="shared" si="91"/>
        <v>0</v>
      </c>
      <c r="AO127" s="116">
        <f t="shared" si="93"/>
        <v>0</v>
      </c>
      <c r="AP127" s="116">
        <f t="shared" si="95"/>
        <v>0</v>
      </c>
      <c r="AQ127" s="115">
        <f t="shared" si="97"/>
        <v>0</v>
      </c>
      <c r="AR127" s="113">
        <f t="shared" si="99"/>
        <v>0</v>
      </c>
      <c r="AS127" s="109">
        <f t="shared" si="59"/>
        <v>2847744.8668755679</v>
      </c>
      <c r="AT127" s="85">
        <f t="shared" si="66"/>
        <v>-253748670.07331139</v>
      </c>
      <c r="AV127" s="45">
        <f t="shared" si="67"/>
        <v>0</v>
      </c>
      <c r="AW127" s="111">
        <f t="shared" si="60"/>
        <v>7500</v>
      </c>
      <c r="AX127" s="111">
        <f t="shared" si="70"/>
        <v>7500</v>
      </c>
      <c r="AY127" s="111">
        <f t="shared" si="73"/>
        <v>7500</v>
      </c>
      <c r="AZ127" s="111">
        <f t="shared" si="76"/>
        <v>7500</v>
      </c>
      <c r="BA127" s="111">
        <f t="shared" si="79"/>
        <v>7500</v>
      </c>
      <c r="BB127" s="112">
        <f t="shared" si="61"/>
        <v>37500</v>
      </c>
    </row>
    <row r="128" spans="1:54" x14ac:dyDescent="0.25">
      <c r="A128" s="99" t="s">
        <v>79</v>
      </c>
      <c r="B128" s="142">
        <f t="shared" si="62"/>
        <v>48852</v>
      </c>
      <c r="C128" s="82">
        <v>117</v>
      </c>
      <c r="D128" s="102">
        <f t="shared" si="51"/>
        <v>80523.243451820861</v>
      </c>
      <c r="E128" s="102">
        <f t="shared" si="54"/>
        <v>51328.420277515826</v>
      </c>
      <c r="F128" s="102">
        <f t="shared" si="52"/>
        <v>29194.823174305027</v>
      </c>
      <c r="G128" s="103">
        <f t="shared" si="55"/>
        <v>80523.243451820861</v>
      </c>
      <c r="H128" s="100">
        <f t="shared" si="63"/>
        <v>12289626.043429494</v>
      </c>
      <c r="J128" s="104" t="str">
        <f t="shared" si="100"/>
        <v>year 11</v>
      </c>
      <c r="K128" s="113">
        <f t="shared" si="56"/>
        <v>0</v>
      </c>
      <c r="L128" s="110">
        <f t="shared" si="64"/>
        <v>1028991.2124527484</v>
      </c>
      <c r="M128" s="110">
        <f t="shared" si="68"/>
        <v>0</v>
      </c>
      <c r="N128" s="113">
        <f t="shared" si="71"/>
        <v>1033806.708549867</v>
      </c>
      <c r="O128" s="113">
        <f t="shared" si="74"/>
        <v>0</v>
      </c>
      <c r="P128" s="110">
        <f t="shared" si="77"/>
        <v>1038582.3249337798</v>
      </c>
      <c r="Q128" s="110">
        <f t="shared" si="80"/>
        <v>0</v>
      </c>
      <c r="R128" s="113">
        <f t="shared" si="82"/>
        <v>1043318.3918698409</v>
      </c>
      <c r="S128" s="113">
        <f t="shared" si="84"/>
        <v>0</v>
      </c>
      <c r="T128" s="110">
        <f t="shared" si="86"/>
        <v>1048015.2368882998</v>
      </c>
      <c r="U128" s="110">
        <f t="shared" si="88"/>
        <v>0</v>
      </c>
      <c r="V128" s="113">
        <f t="shared" si="90"/>
        <v>0</v>
      </c>
      <c r="W128" s="113">
        <f t="shared" si="92"/>
        <v>0</v>
      </c>
      <c r="X128" s="110">
        <f t="shared" si="94"/>
        <v>0</v>
      </c>
      <c r="Y128" s="110">
        <f t="shared" si="96"/>
        <v>0</v>
      </c>
      <c r="Z128" s="118">
        <f t="shared" si="98"/>
        <v>0</v>
      </c>
      <c r="AA128" s="85">
        <f t="shared" si="57"/>
        <v>5192713.8746945355</v>
      </c>
      <c r="AC128" s="115">
        <f t="shared" si="58"/>
        <v>0</v>
      </c>
      <c r="AD128" s="116">
        <f t="shared" si="65"/>
        <v>581473.65658366866</v>
      </c>
      <c r="AE128" s="116">
        <f t="shared" si="69"/>
        <v>0</v>
      </c>
      <c r="AF128" s="115">
        <f t="shared" si="72"/>
        <v>576658.16048655007</v>
      </c>
      <c r="AG128" s="115">
        <f t="shared" si="75"/>
        <v>0</v>
      </c>
      <c r="AH128" s="116">
        <f t="shared" si="78"/>
        <v>571882.54410263745</v>
      </c>
      <c r="AI128" s="116">
        <f t="shared" si="81"/>
        <v>0</v>
      </c>
      <c r="AJ128" s="115">
        <f t="shared" si="83"/>
        <v>567146.47716657631</v>
      </c>
      <c r="AK128" s="115">
        <f t="shared" si="85"/>
        <v>0</v>
      </c>
      <c r="AL128" s="116">
        <f t="shared" si="87"/>
        <v>562449.63214811729</v>
      </c>
      <c r="AM128" s="116">
        <f t="shared" si="89"/>
        <v>0</v>
      </c>
      <c r="AN128" s="115">
        <f t="shared" si="91"/>
        <v>0</v>
      </c>
      <c r="AO128" s="115">
        <f t="shared" si="93"/>
        <v>0</v>
      </c>
      <c r="AP128" s="116">
        <f t="shared" si="95"/>
        <v>0</v>
      </c>
      <c r="AQ128" s="116">
        <f t="shared" si="97"/>
        <v>0</v>
      </c>
      <c r="AR128" s="113">
        <f t="shared" si="99"/>
        <v>0</v>
      </c>
      <c r="AS128" s="109">
        <f t="shared" si="59"/>
        <v>2859610.4704875499</v>
      </c>
      <c r="AT128" s="85">
        <f t="shared" si="66"/>
        <v>-256608280.54379892</v>
      </c>
      <c r="AV128" s="45">
        <f t="shared" si="67"/>
        <v>0</v>
      </c>
      <c r="AW128" s="111">
        <f t="shared" si="60"/>
        <v>7500</v>
      </c>
      <c r="AX128" s="111">
        <f t="shared" si="70"/>
        <v>7500</v>
      </c>
      <c r="AY128" s="111">
        <f t="shared" si="73"/>
        <v>7500</v>
      </c>
      <c r="AZ128" s="111">
        <f t="shared" si="76"/>
        <v>7500</v>
      </c>
      <c r="BA128" s="111">
        <f t="shared" si="79"/>
        <v>7500</v>
      </c>
      <c r="BB128" s="112">
        <f t="shared" si="61"/>
        <v>37500</v>
      </c>
    </row>
    <row r="129" spans="1:54" x14ac:dyDescent="0.25">
      <c r="A129" s="99" t="s">
        <v>79</v>
      </c>
      <c r="B129" s="142">
        <f t="shared" si="62"/>
        <v>48883</v>
      </c>
      <c r="C129" s="82">
        <v>118</v>
      </c>
      <c r="D129" s="102">
        <f t="shared" si="51"/>
        <v>80523.243451820861</v>
      </c>
      <c r="E129" s="102">
        <f t="shared" si="54"/>
        <v>51206.775180956218</v>
      </c>
      <c r="F129" s="102">
        <f t="shared" si="52"/>
        <v>29316.468270864636</v>
      </c>
      <c r="G129" s="103">
        <f t="shared" si="55"/>
        <v>80523.243451820861</v>
      </c>
      <c r="H129" s="100">
        <f t="shared" si="63"/>
        <v>12260309.57515863</v>
      </c>
      <c r="J129" s="104" t="str">
        <f t="shared" si="100"/>
        <v>year 11</v>
      </c>
      <c r="K129" s="113">
        <f t="shared" si="56"/>
        <v>0</v>
      </c>
      <c r="L129" s="113">
        <f t="shared" si="64"/>
        <v>1026568.4055503166</v>
      </c>
      <c r="M129" s="110">
        <f t="shared" si="68"/>
        <v>0</v>
      </c>
      <c r="N129" s="110">
        <f t="shared" si="71"/>
        <v>1031403.9662145064</v>
      </c>
      <c r="O129" s="113">
        <f t="shared" si="74"/>
        <v>0</v>
      </c>
      <c r="P129" s="113">
        <f t="shared" si="77"/>
        <v>1036199.4810000188</v>
      </c>
      <c r="Q129" s="110">
        <f t="shared" si="80"/>
        <v>0</v>
      </c>
      <c r="R129" s="110">
        <f t="shared" si="82"/>
        <v>1040955.2815483136</v>
      </c>
      <c r="S129" s="113">
        <f t="shared" si="84"/>
        <v>0</v>
      </c>
      <c r="T129" s="113">
        <f t="shared" si="86"/>
        <v>1045671.6967543495</v>
      </c>
      <c r="U129" s="110">
        <f t="shared" si="88"/>
        <v>0</v>
      </c>
      <c r="V129" s="110">
        <f t="shared" si="90"/>
        <v>0</v>
      </c>
      <c r="W129" s="113">
        <f t="shared" si="92"/>
        <v>0</v>
      </c>
      <c r="X129" s="113">
        <f t="shared" si="94"/>
        <v>0</v>
      </c>
      <c r="Y129" s="110">
        <f t="shared" si="96"/>
        <v>0</v>
      </c>
      <c r="Z129" s="117">
        <f t="shared" si="98"/>
        <v>0</v>
      </c>
      <c r="AA129" s="85">
        <f t="shared" si="57"/>
        <v>5180798.8310675044</v>
      </c>
      <c r="AC129" s="115">
        <f t="shared" si="58"/>
        <v>0</v>
      </c>
      <c r="AD129" s="115">
        <f t="shared" si="65"/>
        <v>583896.46348610055</v>
      </c>
      <c r="AE129" s="116">
        <f t="shared" si="69"/>
        <v>0</v>
      </c>
      <c r="AF129" s="116">
        <f t="shared" si="72"/>
        <v>579060.90282191068</v>
      </c>
      <c r="AG129" s="115">
        <f t="shared" si="75"/>
        <v>0</v>
      </c>
      <c r="AH129" s="115">
        <f t="shared" si="78"/>
        <v>574265.38803639833</v>
      </c>
      <c r="AI129" s="116">
        <f t="shared" si="81"/>
        <v>0</v>
      </c>
      <c r="AJ129" s="116">
        <f t="shared" si="83"/>
        <v>569509.58748810366</v>
      </c>
      <c r="AK129" s="115">
        <f t="shared" si="85"/>
        <v>0</v>
      </c>
      <c r="AL129" s="115">
        <f t="shared" si="87"/>
        <v>564793.17228206759</v>
      </c>
      <c r="AM129" s="116">
        <f t="shared" si="89"/>
        <v>0</v>
      </c>
      <c r="AN129" s="116">
        <f t="shared" si="91"/>
        <v>0</v>
      </c>
      <c r="AO129" s="115">
        <f t="shared" si="93"/>
        <v>0</v>
      </c>
      <c r="AP129" s="115">
        <f t="shared" si="95"/>
        <v>0</v>
      </c>
      <c r="AQ129" s="116">
        <f t="shared" si="97"/>
        <v>0</v>
      </c>
      <c r="AR129" s="110">
        <f t="shared" si="99"/>
        <v>0</v>
      </c>
      <c r="AS129" s="109">
        <f t="shared" si="59"/>
        <v>2871525.5141145806</v>
      </c>
      <c r="AT129" s="85">
        <f t="shared" si="66"/>
        <v>-259479806.05791351</v>
      </c>
      <c r="AV129" s="45">
        <f t="shared" si="67"/>
        <v>0</v>
      </c>
      <c r="AW129" s="111">
        <f t="shared" si="60"/>
        <v>7500</v>
      </c>
      <c r="AX129" s="111">
        <f t="shared" si="70"/>
        <v>7500</v>
      </c>
      <c r="AY129" s="111">
        <f t="shared" si="73"/>
        <v>7500</v>
      </c>
      <c r="AZ129" s="111">
        <f t="shared" si="76"/>
        <v>7500</v>
      </c>
      <c r="BA129" s="111">
        <f t="shared" si="79"/>
        <v>7500</v>
      </c>
      <c r="BB129" s="112">
        <f t="shared" si="61"/>
        <v>37500</v>
      </c>
    </row>
    <row r="130" spans="1:54" x14ac:dyDescent="0.25">
      <c r="A130" s="99" t="s">
        <v>79</v>
      </c>
      <c r="B130" s="142">
        <f t="shared" si="62"/>
        <v>48913</v>
      </c>
      <c r="C130" s="82">
        <v>119</v>
      </c>
      <c r="D130" s="102">
        <f t="shared" si="51"/>
        <v>80523.243451820861</v>
      </c>
      <c r="E130" s="102">
        <f t="shared" si="54"/>
        <v>51084.623229827608</v>
      </c>
      <c r="F130" s="102">
        <f t="shared" si="52"/>
        <v>29438.620221993242</v>
      </c>
      <c r="G130" s="103">
        <f t="shared" si="55"/>
        <v>80523.243451820847</v>
      </c>
      <c r="H130" s="100">
        <f t="shared" si="63"/>
        <v>12230870.954936637</v>
      </c>
      <c r="J130" s="104" t="str">
        <f t="shared" si="100"/>
        <v>year 11</v>
      </c>
      <c r="K130" s="110">
        <f t="shared" si="56"/>
        <v>0</v>
      </c>
      <c r="L130" s="113">
        <f t="shared" si="64"/>
        <v>1024135.5036191244</v>
      </c>
      <c r="M130" s="113">
        <f t="shared" si="68"/>
        <v>0</v>
      </c>
      <c r="N130" s="110">
        <f t="shared" si="71"/>
        <v>1028991.2124527484</v>
      </c>
      <c r="O130" s="110">
        <f t="shared" si="74"/>
        <v>0</v>
      </c>
      <c r="P130" s="113">
        <f t="shared" si="77"/>
        <v>1033806.708549867</v>
      </c>
      <c r="Q130" s="113">
        <f t="shared" si="80"/>
        <v>0</v>
      </c>
      <c r="R130" s="110">
        <f t="shared" si="82"/>
        <v>1038582.3249337798</v>
      </c>
      <c r="S130" s="110">
        <f t="shared" si="84"/>
        <v>0</v>
      </c>
      <c r="T130" s="113">
        <f t="shared" si="86"/>
        <v>1043318.3918698409</v>
      </c>
      <c r="U130" s="113">
        <f t="shared" si="88"/>
        <v>0</v>
      </c>
      <c r="V130" s="110">
        <f t="shared" si="90"/>
        <v>0</v>
      </c>
      <c r="W130" s="110">
        <f t="shared" si="92"/>
        <v>0</v>
      </c>
      <c r="X130" s="113">
        <f t="shared" si="94"/>
        <v>0</v>
      </c>
      <c r="Y130" s="113">
        <f t="shared" si="96"/>
        <v>0</v>
      </c>
      <c r="Z130" s="117">
        <f t="shared" si="98"/>
        <v>0</v>
      </c>
      <c r="AA130" s="85">
        <f t="shared" si="57"/>
        <v>5168834.1414253609</v>
      </c>
      <c r="AC130" s="116">
        <f t="shared" si="58"/>
        <v>0</v>
      </c>
      <c r="AD130" s="115">
        <f t="shared" si="65"/>
        <v>586329.36541729269</v>
      </c>
      <c r="AE130" s="115">
        <f t="shared" si="69"/>
        <v>0</v>
      </c>
      <c r="AF130" s="116">
        <f t="shared" si="72"/>
        <v>581473.65658366866</v>
      </c>
      <c r="AG130" s="116">
        <f t="shared" si="75"/>
        <v>0</v>
      </c>
      <c r="AH130" s="115">
        <f t="shared" si="78"/>
        <v>576658.16048655007</v>
      </c>
      <c r="AI130" s="115">
        <f t="shared" si="81"/>
        <v>0</v>
      </c>
      <c r="AJ130" s="116">
        <f t="shared" si="83"/>
        <v>571882.54410263745</v>
      </c>
      <c r="AK130" s="116">
        <f t="shared" si="85"/>
        <v>0</v>
      </c>
      <c r="AL130" s="115">
        <f t="shared" si="87"/>
        <v>567146.47716657631</v>
      </c>
      <c r="AM130" s="115">
        <f t="shared" si="89"/>
        <v>0</v>
      </c>
      <c r="AN130" s="116">
        <f t="shared" si="91"/>
        <v>0</v>
      </c>
      <c r="AO130" s="116">
        <f t="shared" si="93"/>
        <v>0</v>
      </c>
      <c r="AP130" s="115">
        <f t="shared" si="95"/>
        <v>0</v>
      </c>
      <c r="AQ130" s="115">
        <f t="shared" si="97"/>
        <v>0</v>
      </c>
      <c r="AR130" s="110">
        <f t="shared" si="99"/>
        <v>0</v>
      </c>
      <c r="AS130" s="109">
        <f t="shared" si="59"/>
        <v>2883490.2037567254</v>
      </c>
      <c r="AT130" s="132">
        <f t="shared" si="66"/>
        <v>-262363296.26167023</v>
      </c>
      <c r="AV130" s="45">
        <f t="shared" si="67"/>
        <v>0</v>
      </c>
      <c r="AW130" s="111">
        <f t="shared" si="60"/>
        <v>7500</v>
      </c>
      <c r="AX130" s="111">
        <f t="shared" si="70"/>
        <v>7500</v>
      </c>
      <c r="AY130" s="111">
        <f t="shared" si="73"/>
        <v>7500</v>
      </c>
      <c r="AZ130" s="111">
        <f t="shared" si="76"/>
        <v>7500</v>
      </c>
      <c r="BA130" s="111">
        <f t="shared" si="79"/>
        <v>7500</v>
      </c>
      <c r="BB130" s="112">
        <f t="shared" si="61"/>
        <v>37500</v>
      </c>
    </row>
    <row r="131" spans="1:54" x14ac:dyDescent="0.25">
      <c r="A131" s="99" t="s">
        <v>79</v>
      </c>
      <c r="B131" s="142">
        <f t="shared" si="62"/>
        <v>48944</v>
      </c>
      <c r="C131" s="82">
        <v>120</v>
      </c>
      <c r="D131" s="102">
        <f t="shared" si="51"/>
        <v>80523.243451820861</v>
      </c>
      <c r="E131" s="102">
        <f t="shared" si="54"/>
        <v>50961.962312235977</v>
      </c>
      <c r="F131" s="102">
        <f t="shared" si="52"/>
        <v>29561.28113958488</v>
      </c>
      <c r="G131" s="103">
        <f t="shared" si="55"/>
        <v>80523.243451820861</v>
      </c>
      <c r="H131" s="100">
        <f t="shared" si="63"/>
        <v>12201309.673797052</v>
      </c>
      <c r="J131" s="104" t="str">
        <f t="shared" si="100"/>
        <v>year 11</v>
      </c>
      <c r="K131" s="110">
        <f t="shared" si="56"/>
        <v>0</v>
      </c>
      <c r="L131" s="110">
        <f t="shared" si="64"/>
        <v>1021692.4645965522</v>
      </c>
      <c r="M131" s="113">
        <f t="shared" si="68"/>
        <v>0</v>
      </c>
      <c r="N131" s="113">
        <f t="shared" si="71"/>
        <v>1026568.4055503166</v>
      </c>
      <c r="O131" s="110">
        <f t="shared" si="74"/>
        <v>0</v>
      </c>
      <c r="P131" s="110">
        <f t="shared" si="77"/>
        <v>1031403.9662145064</v>
      </c>
      <c r="Q131" s="113">
        <f t="shared" si="80"/>
        <v>0</v>
      </c>
      <c r="R131" s="113">
        <f t="shared" si="82"/>
        <v>1036199.4810000188</v>
      </c>
      <c r="S131" s="110">
        <f t="shared" si="84"/>
        <v>0</v>
      </c>
      <c r="T131" s="110">
        <f t="shared" si="86"/>
        <v>1040955.2815483136</v>
      </c>
      <c r="U131" s="113">
        <f t="shared" si="88"/>
        <v>0</v>
      </c>
      <c r="V131" s="113">
        <f t="shared" si="90"/>
        <v>0</v>
      </c>
      <c r="W131" s="110">
        <f t="shared" si="92"/>
        <v>0</v>
      </c>
      <c r="X131" s="110">
        <f t="shared" si="94"/>
        <v>0</v>
      </c>
      <c r="Y131" s="113">
        <f t="shared" si="96"/>
        <v>0</v>
      </c>
      <c r="Z131" s="118">
        <f t="shared" si="98"/>
        <v>0</v>
      </c>
      <c r="AA131" s="85">
        <f t="shared" si="57"/>
        <v>5156819.5989097077</v>
      </c>
      <c r="AC131" s="116">
        <f t="shared" si="58"/>
        <v>0</v>
      </c>
      <c r="AD131" s="116">
        <f t="shared" si="65"/>
        <v>588772.4044398648</v>
      </c>
      <c r="AE131" s="115">
        <f t="shared" si="69"/>
        <v>0</v>
      </c>
      <c r="AF131" s="115">
        <f t="shared" si="72"/>
        <v>583896.46348610055</v>
      </c>
      <c r="AG131" s="116">
        <f t="shared" si="75"/>
        <v>0</v>
      </c>
      <c r="AH131" s="116">
        <f t="shared" si="78"/>
        <v>579060.90282191068</v>
      </c>
      <c r="AI131" s="115">
        <f t="shared" si="81"/>
        <v>0</v>
      </c>
      <c r="AJ131" s="115">
        <f t="shared" si="83"/>
        <v>574265.38803639833</v>
      </c>
      <c r="AK131" s="116">
        <f t="shared" si="85"/>
        <v>0</v>
      </c>
      <c r="AL131" s="116">
        <f t="shared" si="87"/>
        <v>569509.58748810366</v>
      </c>
      <c r="AM131" s="115">
        <f t="shared" si="89"/>
        <v>0</v>
      </c>
      <c r="AN131" s="115">
        <f t="shared" si="91"/>
        <v>0</v>
      </c>
      <c r="AO131" s="116">
        <f t="shared" si="93"/>
        <v>0</v>
      </c>
      <c r="AP131" s="116">
        <f t="shared" si="95"/>
        <v>0</v>
      </c>
      <c r="AQ131" s="115">
        <f t="shared" si="97"/>
        <v>0</v>
      </c>
      <c r="AR131" s="113">
        <f t="shared" si="99"/>
        <v>0</v>
      </c>
      <c r="AS131" s="109">
        <f t="shared" si="59"/>
        <v>2895504.7462723777</v>
      </c>
      <c r="AT131" s="132">
        <f t="shared" si="66"/>
        <v>-265258801.00794262</v>
      </c>
      <c r="AV131" s="45">
        <f t="shared" si="67"/>
        <v>0</v>
      </c>
      <c r="AW131" s="111">
        <f t="shared" si="60"/>
        <v>7500</v>
      </c>
      <c r="AX131" s="111">
        <f t="shared" si="70"/>
        <v>7500</v>
      </c>
      <c r="AY131" s="111">
        <f t="shared" si="73"/>
        <v>7500</v>
      </c>
      <c r="AZ131" s="111">
        <f t="shared" si="76"/>
        <v>7500</v>
      </c>
      <c r="BA131" s="111">
        <f t="shared" si="79"/>
        <v>7500</v>
      </c>
      <c r="BB131" s="112">
        <f t="shared" si="61"/>
        <v>37500</v>
      </c>
    </row>
    <row r="132" spans="1:54" x14ac:dyDescent="0.25">
      <c r="A132" s="135" t="s">
        <v>79</v>
      </c>
      <c r="B132" s="142">
        <f t="shared" si="62"/>
        <v>48975</v>
      </c>
      <c r="C132" s="82">
        <v>121</v>
      </c>
      <c r="D132" s="102">
        <f t="shared" si="51"/>
        <v>80523.243451820861</v>
      </c>
      <c r="E132" s="102">
        <f t="shared" si="54"/>
        <v>50838.79030748771</v>
      </c>
      <c r="F132" s="102">
        <f t="shared" si="52"/>
        <v>29684.453144333147</v>
      </c>
      <c r="G132" s="103">
        <f t="shared" si="55"/>
        <v>80523.243451820861</v>
      </c>
      <c r="H132" s="100">
        <f t="shared" si="63"/>
        <v>12171625.22065272</v>
      </c>
      <c r="J132" s="104" t="str">
        <f t="shared" si="100"/>
        <v>year 11</v>
      </c>
      <c r="K132" s="113">
        <f t="shared" si="56"/>
        <v>0</v>
      </c>
      <c r="L132" s="110">
        <f t="shared" si="64"/>
        <v>1019239.2462447195</v>
      </c>
      <c r="M132" s="110">
        <f t="shared" si="68"/>
        <v>0</v>
      </c>
      <c r="N132" s="113">
        <f t="shared" si="71"/>
        <v>1024135.5036191244</v>
      </c>
      <c r="O132" s="113">
        <f t="shared" si="74"/>
        <v>0</v>
      </c>
      <c r="P132" s="110">
        <f t="shared" si="77"/>
        <v>1028991.2124527484</v>
      </c>
      <c r="Q132" s="110">
        <f t="shared" si="80"/>
        <v>0</v>
      </c>
      <c r="R132" s="113">
        <f t="shared" si="82"/>
        <v>1033806.708549867</v>
      </c>
      <c r="S132" s="113">
        <f t="shared" si="84"/>
        <v>0</v>
      </c>
      <c r="T132" s="110">
        <f t="shared" si="86"/>
        <v>1038582.3249337798</v>
      </c>
      <c r="U132" s="110">
        <f t="shared" si="88"/>
        <v>0</v>
      </c>
      <c r="V132" s="113">
        <f t="shared" si="90"/>
        <v>0</v>
      </c>
      <c r="W132" s="113">
        <f t="shared" si="92"/>
        <v>0</v>
      </c>
      <c r="X132" s="110">
        <f t="shared" si="94"/>
        <v>0</v>
      </c>
      <c r="Y132" s="110">
        <f t="shared" si="96"/>
        <v>0</v>
      </c>
      <c r="Z132" s="118">
        <f t="shared" si="98"/>
        <v>0</v>
      </c>
      <c r="AA132" s="85">
        <f t="shared" si="57"/>
        <v>5144754.995800239</v>
      </c>
      <c r="AC132" s="115">
        <f t="shared" si="58"/>
        <v>0</v>
      </c>
      <c r="AD132" s="116">
        <f t="shared" si="65"/>
        <v>591225.62279169762</v>
      </c>
      <c r="AE132" s="116">
        <f t="shared" si="69"/>
        <v>0</v>
      </c>
      <c r="AF132" s="115">
        <f t="shared" si="72"/>
        <v>586329.36541729269</v>
      </c>
      <c r="AG132" s="115">
        <f t="shared" si="75"/>
        <v>0</v>
      </c>
      <c r="AH132" s="116">
        <f t="shared" si="78"/>
        <v>581473.65658366866</v>
      </c>
      <c r="AI132" s="116">
        <f t="shared" si="81"/>
        <v>0</v>
      </c>
      <c r="AJ132" s="115">
        <f t="shared" si="83"/>
        <v>576658.16048655007</v>
      </c>
      <c r="AK132" s="115">
        <f t="shared" si="85"/>
        <v>0</v>
      </c>
      <c r="AL132" s="116">
        <f t="shared" si="87"/>
        <v>571882.54410263745</v>
      </c>
      <c r="AM132" s="116">
        <f t="shared" si="89"/>
        <v>0</v>
      </c>
      <c r="AN132" s="115">
        <f t="shared" si="91"/>
        <v>0</v>
      </c>
      <c r="AO132" s="115">
        <f t="shared" si="93"/>
        <v>0</v>
      </c>
      <c r="AP132" s="116">
        <f t="shared" si="95"/>
        <v>0</v>
      </c>
      <c r="AQ132" s="116">
        <f t="shared" si="97"/>
        <v>0</v>
      </c>
      <c r="AR132" s="113">
        <f t="shared" si="99"/>
        <v>0</v>
      </c>
      <c r="AS132" s="109">
        <f t="shared" si="59"/>
        <v>2907569.3493818468</v>
      </c>
      <c r="AT132" s="132">
        <f t="shared" si="66"/>
        <v>-268166370.35732445</v>
      </c>
      <c r="AV132" s="45">
        <f t="shared" si="67"/>
        <v>0</v>
      </c>
      <c r="AW132" s="111">
        <f t="shared" si="60"/>
        <v>7500</v>
      </c>
      <c r="AX132" s="111">
        <f t="shared" si="70"/>
        <v>7500</v>
      </c>
      <c r="AY132" s="111">
        <f t="shared" si="73"/>
        <v>7500</v>
      </c>
      <c r="AZ132" s="111">
        <f t="shared" si="76"/>
        <v>7500</v>
      </c>
      <c r="BA132" s="111">
        <f t="shared" si="79"/>
        <v>7500</v>
      </c>
      <c r="BB132" s="112">
        <f t="shared" si="61"/>
        <v>37500</v>
      </c>
    </row>
    <row r="133" spans="1:54" x14ac:dyDescent="0.25">
      <c r="A133" s="135" t="s">
        <v>79</v>
      </c>
      <c r="B133" s="142">
        <f t="shared" si="62"/>
        <v>49003</v>
      </c>
      <c r="C133" s="82">
        <v>122</v>
      </c>
      <c r="D133" s="102">
        <f t="shared" si="51"/>
        <v>80523.243451820861</v>
      </c>
      <c r="E133" s="102">
        <f t="shared" si="54"/>
        <v>50715.105086053001</v>
      </c>
      <c r="F133" s="102">
        <f t="shared" si="52"/>
        <v>29808.138365767867</v>
      </c>
      <c r="G133" s="103">
        <f t="shared" si="55"/>
        <v>80523.243451820861</v>
      </c>
      <c r="H133" s="100">
        <f t="shared" si="63"/>
        <v>12141817.082286952</v>
      </c>
      <c r="J133" s="104" t="str">
        <f t="shared" si="100"/>
        <v>year 11</v>
      </c>
      <c r="K133" s="113">
        <f t="shared" si="56"/>
        <v>0</v>
      </c>
      <c r="L133" s="113">
        <f t="shared" si="64"/>
        <v>1016775.8061497542</v>
      </c>
      <c r="M133" s="110">
        <f t="shared" si="68"/>
        <v>0</v>
      </c>
      <c r="N133" s="110">
        <f t="shared" si="71"/>
        <v>1021692.4645965522</v>
      </c>
      <c r="O133" s="113">
        <f t="shared" si="74"/>
        <v>0</v>
      </c>
      <c r="P133" s="113">
        <f t="shared" si="77"/>
        <v>1026568.4055503166</v>
      </c>
      <c r="Q133" s="110">
        <f t="shared" si="80"/>
        <v>0</v>
      </c>
      <c r="R133" s="110">
        <f t="shared" si="82"/>
        <v>1031403.9662145064</v>
      </c>
      <c r="S133" s="113">
        <f t="shared" si="84"/>
        <v>0</v>
      </c>
      <c r="T133" s="113">
        <f t="shared" si="86"/>
        <v>1036199.4810000188</v>
      </c>
      <c r="U133" s="110">
        <f t="shared" si="88"/>
        <v>0</v>
      </c>
      <c r="V133" s="110">
        <f t="shared" si="90"/>
        <v>0</v>
      </c>
      <c r="W133" s="113">
        <f t="shared" si="92"/>
        <v>0</v>
      </c>
      <c r="X133" s="113">
        <f t="shared" si="94"/>
        <v>0</v>
      </c>
      <c r="Y133" s="110">
        <f t="shared" si="96"/>
        <v>0</v>
      </c>
      <c r="Z133" s="117">
        <f t="shared" si="98"/>
        <v>0</v>
      </c>
      <c r="AA133" s="85">
        <f t="shared" si="57"/>
        <v>5132640.1235111486</v>
      </c>
      <c r="AC133" s="115">
        <f t="shared" si="58"/>
        <v>0</v>
      </c>
      <c r="AD133" s="115">
        <f t="shared" si="65"/>
        <v>593689.0628866629</v>
      </c>
      <c r="AE133" s="116">
        <f t="shared" si="69"/>
        <v>0</v>
      </c>
      <c r="AF133" s="116">
        <f t="shared" si="72"/>
        <v>588772.4044398648</v>
      </c>
      <c r="AG133" s="115">
        <f t="shared" si="75"/>
        <v>0</v>
      </c>
      <c r="AH133" s="115">
        <f t="shared" si="78"/>
        <v>583896.46348610055</v>
      </c>
      <c r="AI133" s="116">
        <f t="shared" si="81"/>
        <v>0</v>
      </c>
      <c r="AJ133" s="116">
        <f t="shared" si="83"/>
        <v>579060.90282191068</v>
      </c>
      <c r="AK133" s="115">
        <f t="shared" si="85"/>
        <v>0</v>
      </c>
      <c r="AL133" s="115">
        <f t="shared" si="87"/>
        <v>574265.38803639833</v>
      </c>
      <c r="AM133" s="116">
        <f t="shared" si="89"/>
        <v>0</v>
      </c>
      <c r="AN133" s="116">
        <f t="shared" si="91"/>
        <v>0</v>
      </c>
      <c r="AO133" s="115">
        <f t="shared" si="93"/>
        <v>0</v>
      </c>
      <c r="AP133" s="115">
        <f t="shared" si="95"/>
        <v>0</v>
      </c>
      <c r="AQ133" s="116">
        <f t="shared" si="97"/>
        <v>0</v>
      </c>
      <c r="AR133" s="110">
        <f t="shared" si="99"/>
        <v>0</v>
      </c>
      <c r="AS133" s="109">
        <f t="shared" si="59"/>
        <v>2919684.2216709373</v>
      </c>
      <c r="AT133" s="85">
        <f t="shared" si="66"/>
        <v>-271086054.57899541</v>
      </c>
      <c r="AV133" s="45">
        <f t="shared" si="67"/>
        <v>0</v>
      </c>
      <c r="AW133" s="111">
        <f t="shared" si="60"/>
        <v>7500</v>
      </c>
      <c r="AX133" s="111">
        <f t="shared" si="70"/>
        <v>7500</v>
      </c>
      <c r="AY133" s="111">
        <f t="shared" si="73"/>
        <v>7500</v>
      </c>
      <c r="AZ133" s="111">
        <f t="shared" si="76"/>
        <v>7500</v>
      </c>
      <c r="BA133" s="111">
        <f t="shared" si="79"/>
        <v>7500</v>
      </c>
      <c r="BB133" s="112">
        <f t="shared" si="61"/>
        <v>37500</v>
      </c>
    </row>
    <row r="134" spans="1:54" x14ac:dyDescent="0.25">
      <c r="A134" s="135" t="s">
        <v>79</v>
      </c>
      <c r="B134" s="142">
        <f t="shared" si="62"/>
        <v>49034</v>
      </c>
      <c r="C134" s="82">
        <v>123</v>
      </c>
      <c r="D134" s="102">
        <f t="shared" si="51"/>
        <v>80523.243451820861</v>
      </c>
      <c r="E134" s="102">
        <f t="shared" si="54"/>
        <v>50590.904509528962</v>
      </c>
      <c r="F134" s="102">
        <f t="shared" si="52"/>
        <v>29932.338942291903</v>
      </c>
      <c r="G134" s="103">
        <f t="shared" si="55"/>
        <v>80523.243451820861</v>
      </c>
      <c r="H134" s="100">
        <f t="shared" si="63"/>
        <v>12111884.743344661</v>
      </c>
      <c r="J134" s="104" t="str">
        <f t="shared" si="100"/>
        <v>year 11</v>
      </c>
      <c r="K134" s="110">
        <f t="shared" si="56"/>
        <v>0</v>
      </c>
      <c r="L134" s="113">
        <f t="shared" si="64"/>
        <v>1014302.10172106</v>
      </c>
      <c r="M134" s="113">
        <f t="shared" si="68"/>
        <v>0</v>
      </c>
      <c r="N134" s="110">
        <f t="shared" si="71"/>
        <v>1019239.2462447195</v>
      </c>
      <c r="O134" s="110">
        <f t="shared" si="74"/>
        <v>0</v>
      </c>
      <c r="P134" s="113">
        <f t="shared" si="77"/>
        <v>1024135.5036191244</v>
      </c>
      <c r="Q134" s="113">
        <f t="shared" si="80"/>
        <v>0</v>
      </c>
      <c r="R134" s="110">
        <f t="shared" si="82"/>
        <v>1028991.2124527484</v>
      </c>
      <c r="S134" s="110">
        <f t="shared" si="84"/>
        <v>0</v>
      </c>
      <c r="T134" s="113">
        <f t="shared" si="86"/>
        <v>1033806.708549867</v>
      </c>
      <c r="U134" s="113">
        <f t="shared" si="88"/>
        <v>0</v>
      </c>
      <c r="V134" s="110">
        <f t="shared" si="90"/>
        <v>0</v>
      </c>
      <c r="W134" s="110">
        <f t="shared" si="92"/>
        <v>0</v>
      </c>
      <c r="X134" s="113">
        <f t="shared" si="94"/>
        <v>0</v>
      </c>
      <c r="Y134" s="113">
        <f t="shared" si="96"/>
        <v>0</v>
      </c>
      <c r="Z134" s="117">
        <f t="shared" si="98"/>
        <v>0</v>
      </c>
      <c r="AA134" s="85">
        <f t="shared" si="57"/>
        <v>5120474.7725875191</v>
      </c>
      <c r="AC134" s="116">
        <f t="shared" si="58"/>
        <v>0</v>
      </c>
      <c r="AD134" s="115">
        <f t="shared" si="65"/>
        <v>596162.76731535734</v>
      </c>
      <c r="AE134" s="115">
        <f t="shared" si="69"/>
        <v>0</v>
      </c>
      <c r="AF134" s="116">
        <f t="shared" si="72"/>
        <v>591225.62279169762</v>
      </c>
      <c r="AG134" s="116">
        <f t="shared" si="75"/>
        <v>0</v>
      </c>
      <c r="AH134" s="115">
        <f t="shared" si="78"/>
        <v>586329.36541729269</v>
      </c>
      <c r="AI134" s="115">
        <f t="shared" si="81"/>
        <v>0</v>
      </c>
      <c r="AJ134" s="116">
        <f t="shared" si="83"/>
        <v>581473.65658366866</v>
      </c>
      <c r="AK134" s="116">
        <f t="shared" si="85"/>
        <v>0</v>
      </c>
      <c r="AL134" s="115">
        <f t="shared" si="87"/>
        <v>576658.16048655007</v>
      </c>
      <c r="AM134" s="115">
        <f t="shared" si="89"/>
        <v>0</v>
      </c>
      <c r="AN134" s="116">
        <f t="shared" si="91"/>
        <v>0</v>
      </c>
      <c r="AO134" s="116">
        <f t="shared" si="93"/>
        <v>0</v>
      </c>
      <c r="AP134" s="115">
        <f t="shared" si="95"/>
        <v>0</v>
      </c>
      <c r="AQ134" s="115">
        <f t="shared" si="97"/>
        <v>0</v>
      </c>
      <c r="AR134" s="110">
        <f t="shared" si="99"/>
        <v>0</v>
      </c>
      <c r="AS134" s="109">
        <f t="shared" si="59"/>
        <v>2931849.5725945663</v>
      </c>
      <c r="AT134" s="85">
        <f t="shared" si="66"/>
        <v>-274017904.15158999</v>
      </c>
      <c r="AV134" s="45">
        <f t="shared" si="67"/>
        <v>0</v>
      </c>
      <c r="AW134" s="111">
        <f t="shared" si="60"/>
        <v>7500</v>
      </c>
      <c r="AX134" s="111">
        <f t="shared" si="70"/>
        <v>7500</v>
      </c>
      <c r="AY134" s="111">
        <f t="shared" si="73"/>
        <v>7500</v>
      </c>
      <c r="AZ134" s="111">
        <f t="shared" si="76"/>
        <v>7500</v>
      </c>
      <c r="BA134" s="111">
        <f t="shared" si="79"/>
        <v>7500</v>
      </c>
      <c r="BB134" s="112">
        <f t="shared" si="61"/>
        <v>37500</v>
      </c>
    </row>
    <row r="135" spans="1:54" x14ac:dyDescent="0.25">
      <c r="A135" s="135" t="s">
        <v>79</v>
      </c>
      <c r="B135" s="142">
        <f t="shared" si="62"/>
        <v>49064</v>
      </c>
      <c r="C135" s="82">
        <v>124</v>
      </c>
      <c r="D135" s="102">
        <f t="shared" si="51"/>
        <v>80523.243451820861</v>
      </c>
      <c r="E135" s="102">
        <f t="shared" si="54"/>
        <v>50466.186430602742</v>
      </c>
      <c r="F135" s="102">
        <f t="shared" si="52"/>
        <v>30057.057021218119</v>
      </c>
      <c r="G135" s="103">
        <f t="shared" si="55"/>
        <v>80523.243451820861</v>
      </c>
      <c r="H135" s="100">
        <f t="shared" si="63"/>
        <v>12081827.686323443</v>
      </c>
      <c r="J135" s="104" t="str">
        <f t="shared" si="100"/>
        <v>year 11</v>
      </c>
      <c r="K135" s="110">
        <f t="shared" si="56"/>
        <v>0</v>
      </c>
      <c r="L135" s="110">
        <f t="shared" si="64"/>
        <v>1011818.0901905792</v>
      </c>
      <c r="M135" s="113">
        <f t="shared" si="68"/>
        <v>0</v>
      </c>
      <c r="N135" s="113">
        <f t="shared" si="71"/>
        <v>1016775.8061497542</v>
      </c>
      <c r="O135" s="110">
        <f t="shared" si="74"/>
        <v>0</v>
      </c>
      <c r="P135" s="110">
        <f t="shared" si="77"/>
        <v>1021692.4645965522</v>
      </c>
      <c r="Q135" s="113">
        <f t="shared" si="80"/>
        <v>0</v>
      </c>
      <c r="R135" s="113">
        <f t="shared" si="82"/>
        <v>1026568.4055503166</v>
      </c>
      <c r="S135" s="110">
        <f t="shared" si="84"/>
        <v>0</v>
      </c>
      <c r="T135" s="110">
        <f t="shared" si="86"/>
        <v>1031403.9662145064</v>
      </c>
      <c r="U135" s="113">
        <f t="shared" si="88"/>
        <v>0</v>
      </c>
      <c r="V135" s="113">
        <f t="shared" si="90"/>
        <v>0</v>
      </c>
      <c r="W135" s="110">
        <f t="shared" si="92"/>
        <v>0</v>
      </c>
      <c r="X135" s="110">
        <f t="shared" si="94"/>
        <v>0</v>
      </c>
      <c r="Y135" s="113">
        <f t="shared" si="96"/>
        <v>0</v>
      </c>
      <c r="Z135" s="118">
        <f t="shared" si="98"/>
        <v>0</v>
      </c>
      <c r="AA135" s="85">
        <f t="shared" si="57"/>
        <v>5108258.7327017086</v>
      </c>
      <c r="AC135" s="116">
        <f t="shared" si="58"/>
        <v>0</v>
      </c>
      <c r="AD135" s="116">
        <f t="shared" si="65"/>
        <v>598646.77884583804</v>
      </c>
      <c r="AE135" s="115">
        <f t="shared" si="69"/>
        <v>0</v>
      </c>
      <c r="AF135" s="115">
        <f t="shared" si="72"/>
        <v>593689.0628866629</v>
      </c>
      <c r="AG135" s="116">
        <f t="shared" si="75"/>
        <v>0</v>
      </c>
      <c r="AH135" s="116">
        <f t="shared" si="78"/>
        <v>588772.4044398648</v>
      </c>
      <c r="AI135" s="115">
        <f t="shared" si="81"/>
        <v>0</v>
      </c>
      <c r="AJ135" s="115">
        <f t="shared" si="83"/>
        <v>583896.46348610055</v>
      </c>
      <c r="AK135" s="116">
        <f t="shared" si="85"/>
        <v>0</v>
      </c>
      <c r="AL135" s="116">
        <f t="shared" si="87"/>
        <v>579060.90282191068</v>
      </c>
      <c r="AM135" s="115">
        <f t="shared" si="89"/>
        <v>0</v>
      </c>
      <c r="AN135" s="115">
        <f t="shared" si="91"/>
        <v>0</v>
      </c>
      <c r="AO135" s="116">
        <f t="shared" si="93"/>
        <v>0</v>
      </c>
      <c r="AP135" s="116">
        <f t="shared" si="95"/>
        <v>0</v>
      </c>
      <c r="AQ135" s="115">
        <f t="shared" si="97"/>
        <v>0</v>
      </c>
      <c r="AR135" s="113">
        <f t="shared" si="99"/>
        <v>0</v>
      </c>
      <c r="AS135" s="109">
        <f t="shared" si="59"/>
        <v>2944065.6124803768</v>
      </c>
      <c r="AT135" s="85">
        <f t="shared" si="66"/>
        <v>-276961969.76407039</v>
      </c>
      <c r="AV135" s="45">
        <f t="shared" si="67"/>
        <v>0</v>
      </c>
      <c r="AW135" s="111">
        <f t="shared" si="60"/>
        <v>7500</v>
      </c>
      <c r="AX135" s="111">
        <f t="shared" si="70"/>
        <v>7500</v>
      </c>
      <c r="AY135" s="111">
        <f t="shared" si="73"/>
        <v>7500</v>
      </c>
      <c r="AZ135" s="111">
        <f t="shared" si="76"/>
        <v>7500</v>
      </c>
      <c r="BA135" s="111">
        <f t="shared" si="79"/>
        <v>7500</v>
      </c>
      <c r="BB135" s="112">
        <f t="shared" si="61"/>
        <v>37500</v>
      </c>
    </row>
    <row r="136" spans="1:54" x14ac:dyDescent="0.25">
      <c r="A136" s="135" t="s">
        <v>80</v>
      </c>
      <c r="B136" s="142">
        <f t="shared" si="62"/>
        <v>49095</v>
      </c>
      <c r="C136" s="82">
        <v>125</v>
      </c>
      <c r="D136" s="102">
        <f t="shared" si="51"/>
        <v>80523.243451820861</v>
      </c>
      <c r="E136" s="102">
        <f t="shared" si="54"/>
        <v>50340.948693014325</v>
      </c>
      <c r="F136" s="102">
        <f t="shared" si="52"/>
        <v>30182.294758806529</v>
      </c>
      <c r="G136" s="103">
        <f t="shared" si="55"/>
        <v>80523.243451820861</v>
      </c>
      <c r="H136" s="100">
        <f t="shared" si="63"/>
        <v>12051645.391564637</v>
      </c>
      <c r="J136" s="104" t="str">
        <f t="shared" si="100"/>
        <v>year 12</v>
      </c>
      <c r="K136" s="113">
        <f t="shared" si="56"/>
        <v>0</v>
      </c>
      <c r="L136" s="110">
        <f t="shared" si="64"/>
        <v>1009323.7286120548</v>
      </c>
      <c r="M136" s="110">
        <f t="shared" si="68"/>
        <v>0</v>
      </c>
      <c r="N136" s="113">
        <f t="shared" si="71"/>
        <v>1014302.10172106</v>
      </c>
      <c r="O136" s="113">
        <f t="shared" si="74"/>
        <v>0</v>
      </c>
      <c r="P136" s="110">
        <f t="shared" si="77"/>
        <v>1019239.2462447195</v>
      </c>
      <c r="Q136" s="110">
        <f t="shared" si="80"/>
        <v>0</v>
      </c>
      <c r="R136" s="113">
        <f t="shared" si="82"/>
        <v>1024135.5036191244</v>
      </c>
      <c r="S136" s="113">
        <f t="shared" si="84"/>
        <v>0</v>
      </c>
      <c r="T136" s="110">
        <f t="shared" si="86"/>
        <v>1028991.2124527484</v>
      </c>
      <c r="U136" s="110">
        <f t="shared" si="88"/>
        <v>0</v>
      </c>
      <c r="V136" s="113">
        <f t="shared" si="90"/>
        <v>0</v>
      </c>
      <c r="W136" s="113">
        <f t="shared" si="92"/>
        <v>0</v>
      </c>
      <c r="X136" s="110">
        <f t="shared" si="94"/>
        <v>0</v>
      </c>
      <c r="Y136" s="110">
        <f t="shared" si="96"/>
        <v>0</v>
      </c>
      <c r="Z136" s="118">
        <f t="shared" si="98"/>
        <v>0</v>
      </c>
      <c r="AA136" s="85">
        <f t="shared" si="57"/>
        <v>5095991.7926497078</v>
      </c>
      <c r="AC136" s="115">
        <f t="shared" si="58"/>
        <v>0</v>
      </c>
      <c r="AD136" s="116">
        <f t="shared" si="65"/>
        <v>601141.14042436238</v>
      </c>
      <c r="AE136" s="116">
        <f t="shared" si="69"/>
        <v>0</v>
      </c>
      <c r="AF136" s="115">
        <f t="shared" si="72"/>
        <v>596162.76731535734</v>
      </c>
      <c r="AG136" s="115">
        <f t="shared" si="75"/>
        <v>0</v>
      </c>
      <c r="AH136" s="116">
        <f t="shared" si="78"/>
        <v>591225.62279169762</v>
      </c>
      <c r="AI136" s="116">
        <f t="shared" si="81"/>
        <v>0</v>
      </c>
      <c r="AJ136" s="115">
        <f t="shared" si="83"/>
        <v>586329.36541729269</v>
      </c>
      <c r="AK136" s="115">
        <f t="shared" si="85"/>
        <v>0</v>
      </c>
      <c r="AL136" s="116">
        <f t="shared" si="87"/>
        <v>581473.65658366866</v>
      </c>
      <c r="AM136" s="116">
        <f t="shared" si="89"/>
        <v>0</v>
      </c>
      <c r="AN136" s="115">
        <f t="shared" si="91"/>
        <v>0</v>
      </c>
      <c r="AO136" s="115">
        <f t="shared" si="93"/>
        <v>0</v>
      </c>
      <c r="AP136" s="116">
        <f t="shared" si="95"/>
        <v>0</v>
      </c>
      <c r="AQ136" s="116">
        <f t="shared" si="97"/>
        <v>0</v>
      </c>
      <c r="AR136" s="113">
        <f t="shared" si="99"/>
        <v>0</v>
      </c>
      <c r="AS136" s="109">
        <f t="shared" si="59"/>
        <v>2956332.552532379</v>
      </c>
      <c r="AT136" s="85">
        <f t="shared" si="66"/>
        <v>-279918302.31660277</v>
      </c>
      <c r="AV136" s="45">
        <f t="shared" si="67"/>
        <v>0</v>
      </c>
      <c r="AW136" s="111">
        <f t="shared" si="60"/>
        <v>7500</v>
      </c>
      <c r="AX136" s="111">
        <f t="shared" si="70"/>
        <v>7500</v>
      </c>
      <c r="AY136" s="111">
        <f t="shared" si="73"/>
        <v>7500</v>
      </c>
      <c r="AZ136" s="111">
        <f t="shared" si="76"/>
        <v>7500</v>
      </c>
      <c r="BA136" s="111">
        <f t="shared" si="79"/>
        <v>7500</v>
      </c>
      <c r="BB136" s="112">
        <f t="shared" si="61"/>
        <v>37500</v>
      </c>
    </row>
    <row r="137" spans="1:54" x14ac:dyDescent="0.25">
      <c r="A137" s="135" t="s">
        <v>80</v>
      </c>
      <c r="B137" s="142">
        <f t="shared" si="62"/>
        <v>49125</v>
      </c>
      <c r="C137" s="82">
        <v>126</v>
      </c>
      <c r="D137" s="102">
        <f t="shared" si="51"/>
        <v>80523.243451820861</v>
      </c>
      <c r="E137" s="102">
        <f t="shared" si="54"/>
        <v>50215.189131519313</v>
      </c>
      <c r="F137" s="102">
        <f t="shared" si="52"/>
        <v>30308.054320301559</v>
      </c>
      <c r="G137" s="103">
        <f t="shared" si="55"/>
        <v>80523.243451820876</v>
      </c>
      <c r="H137" s="100">
        <f t="shared" si="63"/>
        <v>12021337.337244336</v>
      </c>
      <c r="J137" s="104" t="str">
        <f t="shared" si="100"/>
        <v>year 12</v>
      </c>
      <c r="K137" s="113">
        <f t="shared" si="56"/>
        <v>0</v>
      </c>
      <c r="L137" s="113">
        <f t="shared" si="64"/>
        <v>1006818.9738602865</v>
      </c>
      <c r="M137" s="110">
        <f t="shared" si="68"/>
        <v>0</v>
      </c>
      <c r="N137" s="110">
        <f t="shared" si="71"/>
        <v>1011818.0901905792</v>
      </c>
      <c r="O137" s="113">
        <f t="shared" si="74"/>
        <v>0</v>
      </c>
      <c r="P137" s="113">
        <f t="shared" si="77"/>
        <v>1016775.8061497542</v>
      </c>
      <c r="Q137" s="110">
        <f t="shared" si="80"/>
        <v>0</v>
      </c>
      <c r="R137" s="110">
        <f t="shared" si="82"/>
        <v>1021692.4645965522</v>
      </c>
      <c r="S137" s="113">
        <f t="shared" si="84"/>
        <v>0</v>
      </c>
      <c r="T137" s="113">
        <f t="shared" si="86"/>
        <v>1026568.4055503166</v>
      </c>
      <c r="U137" s="110">
        <f t="shared" si="88"/>
        <v>0</v>
      </c>
      <c r="V137" s="110">
        <f t="shared" si="90"/>
        <v>0</v>
      </c>
      <c r="W137" s="113">
        <f t="shared" si="92"/>
        <v>0</v>
      </c>
      <c r="X137" s="113">
        <f t="shared" si="94"/>
        <v>0</v>
      </c>
      <c r="Y137" s="110">
        <f t="shared" si="96"/>
        <v>0</v>
      </c>
      <c r="Z137" s="117">
        <f t="shared" si="98"/>
        <v>0</v>
      </c>
      <c r="AA137" s="85">
        <f t="shared" si="57"/>
        <v>5083673.7403474888</v>
      </c>
      <c r="AC137" s="115">
        <f t="shared" si="58"/>
        <v>0</v>
      </c>
      <c r="AD137" s="115">
        <f t="shared" si="65"/>
        <v>603645.89517613058</v>
      </c>
      <c r="AE137" s="116">
        <f t="shared" si="69"/>
        <v>0</v>
      </c>
      <c r="AF137" s="116">
        <f t="shared" si="72"/>
        <v>598646.77884583804</v>
      </c>
      <c r="AG137" s="115">
        <f t="shared" si="75"/>
        <v>0</v>
      </c>
      <c r="AH137" s="115">
        <f t="shared" si="78"/>
        <v>593689.0628866629</v>
      </c>
      <c r="AI137" s="116">
        <f t="shared" si="81"/>
        <v>0</v>
      </c>
      <c r="AJ137" s="116">
        <f t="shared" si="83"/>
        <v>588772.4044398648</v>
      </c>
      <c r="AK137" s="115">
        <f t="shared" si="85"/>
        <v>0</v>
      </c>
      <c r="AL137" s="115">
        <f t="shared" si="87"/>
        <v>583896.46348610055</v>
      </c>
      <c r="AM137" s="116">
        <f t="shared" si="89"/>
        <v>0</v>
      </c>
      <c r="AN137" s="116">
        <f t="shared" si="91"/>
        <v>0</v>
      </c>
      <c r="AO137" s="115">
        <f t="shared" si="93"/>
        <v>0</v>
      </c>
      <c r="AP137" s="115">
        <f t="shared" si="95"/>
        <v>0</v>
      </c>
      <c r="AQ137" s="116">
        <f t="shared" si="97"/>
        <v>0</v>
      </c>
      <c r="AR137" s="110">
        <f t="shared" si="99"/>
        <v>0</v>
      </c>
      <c r="AS137" s="109">
        <f t="shared" si="59"/>
        <v>2968650.6048345966</v>
      </c>
      <c r="AT137" s="85">
        <f t="shared" si="66"/>
        <v>-282886952.92143738</v>
      </c>
      <c r="AV137" s="45">
        <f t="shared" si="67"/>
        <v>0</v>
      </c>
      <c r="AW137" s="111">
        <f t="shared" si="60"/>
        <v>7500</v>
      </c>
      <c r="AX137" s="111">
        <f t="shared" si="70"/>
        <v>7500</v>
      </c>
      <c r="AY137" s="111">
        <f t="shared" si="73"/>
        <v>7500</v>
      </c>
      <c r="AZ137" s="111">
        <f t="shared" si="76"/>
        <v>7500</v>
      </c>
      <c r="BA137" s="111">
        <f t="shared" si="79"/>
        <v>7500</v>
      </c>
      <c r="BB137" s="112">
        <f t="shared" si="61"/>
        <v>37500</v>
      </c>
    </row>
    <row r="138" spans="1:54" x14ac:dyDescent="0.25">
      <c r="A138" s="135" t="s">
        <v>80</v>
      </c>
      <c r="B138" s="142">
        <f t="shared" si="62"/>
        <v>49156</v>
      </c>
      <c r="C138" s="82">
        <v>127</v>
      </c>
      <c r="D138" s="102">
        <f t="shared" si="51"/>
        <v>80523.243451820861</v>
      </c>
      <c r="E138" s="102">
        <f t="shared" si="54"/>
        <v>50088.905571851385</v>
      </c>
      <c r="F138" s="102">
        <f t="shared" si="52"/>
        <v>30434.337879969476</v>
      </c>
      <c r="G138" s="103">
        <f t="shared" si="55"/>
        <v>80523.243451820861</v>
      </c>
      <c r="H138" s="100">
        <f t="shared" si="63"/>
        <v>11990902.999364367</v>
      </c>
      <c r="J138" s="104" t="str">
        <f t="shared" si="100"/>
        <v>year 12</v>
      </c>
      <c r="K138" s="110">
        <f t="shared" si="56"/>
        <v>0</v>
      </c>
      <c r="L138" s="113">
        <f t="shared" si="64"/>
        <v>1004303.7826303863</v>
      </c>
      <c r="M138" s="113">
        <f t="shared" si="68"/>
        <v>0</v>
      </c>
      <c r="N138" s="110">
        <f t="shared" si="71"/>
        <v>1009323.7286120548</v>
      </c>
      <c r="O138" s="110">
        <f t="shared" si="74"/>
        <v>0</v>
      </c>
      <c r="P138" s="113">
        <f t="shared" si="77"/>
        <v>1014302.10172106</v>
      </c>
      <c r="Q138" s="113">
        <f t="shared" si="80"/>
        <v>0</v>
      </c>
      <c r="R138" s="110">
        <f t="shared" si="82"/>
        <v>1019239.2462447195</v>
      </c>
      <c r="S138" s="110">
        <f t="shared" si="84"/>
        <v>0</v>
      </c>
      <c r="T138" s="113">
        <f t="shared" si="86"/>
        <v>1024135.5036191244</v>
      </c>
      <c r="U138" s="113">
        <f t="shared" si="88"/>
        <v>0</v>
      </c>
      <c r="V138" s="110">
        <f t="shared" si="90"/>
        <v>0</v>
      </c>
      <c r="W138" s="110">
        <f t="shared" si="92"/>
        <v>0</v>
      </c>
      <c r="X138" s="113">
        <f t="shared" si="94"/>
        <v>0</v>
      </c>
      <c r="Y138" s="113">
        <f t="shared" si="96"/>
        <v>0</v>
      </c>
      <c r="Z138" s="117">
        <f t="shared" si="98"/>
        <v>0</v>
      </c>
      <c r="AA138" s="85">
        <f t="shared" si="57"/>
        <v>5071304.3628273448</v>
      </c>
      <c r="AC138" s="116">
        <f t="shared" si="58"/>
        <v>0</v>
      </c>
      <c r="AD138" s="115">
        <f t="shared" si="65"/>
        <v>606161.08640603116</v>
      </c>
      <c r="AE138" s="115">
        <f t="shared" si="69"/>
        <v>0</v>
      </c>
      <c r="AF138" s="116">
        <f t="shared" si="72"/>
        <v>601141.14042436238</v>
      </c>
      <c r="AG138" s="116">
        <f t="shared" si="75"/>
        <v>0</v>
      </c>
      <c r="AH138" s="115">
        <f t="shared" si="78"/>
        <v>596162.76731535734</v>
      </c>
      <c r="AI138" s="115">
        <f t="shared" si="81"/>
        <v>0</v>
      </c>
      <c r="AJ138" s="116">
        <f t="shared" si="83"/>
        <v>591225.62279169762</v>
      </c>
      <c r="AK138" s="116">
        <f t="shared" si="85"/>
        <v>0</v>
      </c>
      <c r="AL138" s="115">
        <f t="shared" si="87"/>
        <v>586329.36541729269</v>
      </c>
      <c r="AM138" s="115">
        <f t="shared" si="89"/>
        <v>0</v>
      </c>
      <c r="AN138" s="116">
        <f t="shared" si="91"/>
        <v>0</v>
      </c>
      <c r="AO138" s="116">
        <f t="shared" si="93"/>
        <v>0</v>
      </c>
      <c r="AP138" s="115">
        <f t="shared" si="95"/>
        <v>0</v>
      </c>
      <c r="AQ138" s="115">
        <f t="shared" si="97"/>
        <v>0</v>
      </c>
      <c r="AR138" s="110">
        <f t="shared" si="99"/>
        <v>0</v>
      </c>
      <c r="AS138" s="109">
        <f t="shared" si="59"/>
        <v>2981019.9823547415</v>
      </c>
      <c r="AT138" s="85">
        <f t="shared" si="66"/>
        <v>-285867972.90379214</v>
      </c>
      <c r="AV138" s="45">
        <f t="shared" si="67"/>
        <v>0</v>
      </c>
      <c r="AW138" s="111">
        <f t="shared" si="60"/>
        <v>7500</v>
      </c>
      <c r="AX138" s="111">
        <f t="shared" si="70"/>
        <v>7500</v>
      </c>
      <c r="AY138" s="111">
        <f t="shared" si="73"/>
        <v>7500</v>
      </c>
      <c r="AZ138" s="111">
        <f t="shared" si="76"/>
        <v>7500</v>
      </c>
      <c r="BA138" s="111">
        <f t="shared" si="79"/>
        <v>7500</v>
      </c>
      <c r="BB138" s="112">
        <f t="shared" si="61"/>
        <v>37500</v>
      </c>
    </row>
    <row r="139" spans="1:54" x14ac:dyDescent="0.25">
      <c r="A139" s="135" t="s">
        <v>80</v>
      </c>
      <c r="B139" s="142">
        <f t="shared" si="62"/>
        <v>49187</v>
      </c>
      <c r="C139" s="82">
        <v>128</v>
      </c>
      <c r="D139" s="102">
        <f t="shared" si="51"/>
        <v>80523.243451820861</v>
      </c>
      <c r="E139" s="102">
        <f t="shared" si="54"/>
        <v>49962.095830684848</v>
      </c>
      <c r="F139" s="102">
        <f t="shared" si="52"/>
        <v>30561.147621136017</v>
      </c>
      <c r="G139" s="103">
        <f t="shared" si="55"/>
        <v>80523.243451820861</v>
      </c>
      <c r="H139" s="100">
        <f t="shared" si="63"/>
        <v>11960341.851743231</v>
      </c>
      <c r="J139" s="104" t="str">
        <f t="shared" si="100"/>
        <v>year 12</v>
      </c>
      <c r="K139" s="110">
        <f t="shared" si="56"/>
        <v>0</v>
      </c>
      <c r="L139" s="110">
        <f t="shared" si="64"/>
        <v>1001778.1114370277</v>
      </c>
      <c r="M139" s="113">
        <f t="shared" si="68"/>
        <v>0</v>
      </c>
      <c r="N139" s="113">
        <f t="shared" si="71"/>
        <v>1006818.9738602865</v>
      </c>
      <c r="O139" s="110">
        <f t="shared" si="74"/>
        <v>0</v>
      </c>
      <c r="P139" s="110">
        <f t="shared" si="77"/>
        <v>1011818.0901905792</v>
      </c>
      <c r="Q139" s="113">
        <f t="shared" si="80"/>
        <v>0</v>
      </c>
      <c r="R139" s="113">
        <f t="shared" si="82"/>
        <v>1016775.8061497542</v>
      </c>
      <c r="S139" s="110">
        <f t="shared" si="84"/>
        <v>0</v>
      </c>
      <c r="T139" s="110">
        <f t="shared" si="86"/>
        <v>1021692.4645965522</v>
      </c>
      <c r="U139" s="113">
        <f t="shared" si="88"/>
        <v>0</v>
      </c>
      <c r="V139" s="113">
        <f t="shared" si="90"/>
        <v>0</v>
      </c>
      <c r="W139" s="110">
        <f t="shared" si="92"/>
        <v>0</v>
      </c>
      <c r="X139" s="110">
        <f t="shared" si="94"/>
        <v>0</v>
      </c>
      <c r="Y139" s="113">
        <f t="shared" si="96"/>
        <v>0</v>
      </c>
      <c r="Z139" s="118">
        <f t="shared" si="98"/>
        <v>0</v>
      </c>
      <c r="AA139" s="85">
        <f t="shared" si="57"/>
        <v>5058883.4462342001</v>
      </c>
      <c r="AC139" s="116">
        <f t="shared" si="58"/>
        <v>0</v>
      </c>
      <c r="AD139" s="116">
        <f t="shared" si="65"/>
        <v>608686.75759938953</v>
      </c>
      <c r="AE139" s="115">
        <f t="shared" si="69"/>
        <v>0</v>
      </c>
      <c r="AF139" s="115">
        <f t="shared" si="72"/>
        <v>603645.89517613058</v>
      </c>
      <c r="AG139" s="116">
        <f t="shared" si="75"/>
        <v>0</v>
      </c>
      <c r="AH139" s="116">
        <f t="shared" si="78"/>
        <v>598646.77884583804</v>
      </c>
      <c r="AI139" s="115">
        <f t="shared" si="81"/>
        <v>0</v>
      </c>
      <c r="AJ139" s="115">
        <f t="shared" si="83"/>
        <v>593689.0628866629</v>
      </c>
      <c r="AK139" s="116">
        <f t="shared" si="85"/>
        <v>0</v>
      </c>
      <c r="AL139" s="116">
        <f t="shared" si="87"/>
        <v>588772.4044398648</v>
      </c>
      <c r="AM139" s="115">
        <f t="shared" si="89"/>
        <v>0</v>
      </c>
      <c r="AN139" s="115">
        <f t="shared" si="91"/>
        <v>0</v>
      </c>
      <c r="AO139" s="116">
        <f t="shared" si="93"/>
        <v>0</v>
      </c>
      <c r="AP139" s="116">
        <f t="shared" si="95"/>
        <v>0</v>
      </c>
      <c r="AQ139" s="115">
        <f t="shared" si="97"/>
        <v>0</v>
      </c>
      <c r="AR139" s="113">
        <f t="shared" si="99"/>
        <v>0</v>
      </c>
      <c r="AS139" s="109">
        <f t="shared" si="59"/>
        <v>2993440.8989478857</v>
      </c>
      <c r="AT139" s="85">
        <f t="shared" si="66"/>
        <v>-288861413.80274004</v>
      </c>
      <c r="AV139" s="45">
        <f t="shared" si="67"/>
        <v>0</v>
      </c>
      <c r="AW139" s="111">
        <f t="shared" si="60"/>
        <v>7500</v>
      </c>
      <c r="AX139" s="111">
        <f t="shared" si="70"/>
        <v>7500</v>
      </c>
      <c r="AY139" s="111">
        <f t="shared" si="73"/>
        <v>7500</v>
      </c>
      <c r="AZ139" s="111">
        <f t="shared" si="76"/>
        <v>7500</v>
      </c>
      <c r="BA139" s="111">
        <f t="shared" si="79"/>
        <v>7500</v>
      </c>
      <c r="BB139" s="112">
        <f t="shared" si="61"/>
        <v>37500</v>
      </c>
    </row>
    <row r="140" spans="1:54" x14ac:dyDescent="0.25">
      <c r="A140" s="135" t="s">
        <v>80</v>
      </c>
      <c r="B140" s="142">
        <f t="shared" si="62"/>
        <v>49217</v>
      </c>
      <c r="C140" s="82">
        <v>129</v>
      </c>
      <c r="D140" s="102">
        <f t="shared" ref="D140:D203" si="101">-PMT($B$3,$B$4,$B$5)</f>
        <v>80523.243451820861</v>
      </c>
      <c r="E140" s="102">
        <f t="shared" si="54"/>
        <v>49834.757715596774</v>
      </c>
      <c r="F140" s="102">
        <f t="shared" ref="F140:F203" si="102">IFERROR(-PPMT($B$3,C140,$B$4,$B$5)," ")</f>
        <v>30688.485736224084</v>
      </c>
      <c r="G140" s="103">
        <f t="shared" si="55"/>
        <v>80523.243451820861</v>
      </c>
      <c r="H140" s="100">
        <f t="shared" si="63"/>
        <v>11929653.366007006</v>
      </c>
      <c r="J140" s="104" t="str">
        <f t="shared" ref="J140:J171" si="103">+A140</f>
        <v>year 12</v>
      </c>
      <c r="K140" s="113">
        <f t="shared" si="56"/>
        <v>0</v>
      </c>
      <c r="L140" s="110">
        <f t="shared" si="64"/>
        <v>999241.91661369696</v>
      </c>
      <c r="M140" s="110">
        <f t="shared" si="68"/>
        <v>0</v>
      </c>
      <c r="N140" s="113">
        <f t="shared" si="71"/>
        <v>1004303.7826303863</v>
      </c>
      <c r="O140" s="113">
        <f t="shared" si="74"/>
        <v>0</v>
      </c>
      <c r="P140" s="110">
        <f t="shared" si="77"/>
        <v>1009323.7286120548</v>
      </c>
      <c r="Q140" s="110">
        <f t="shared" si="80"/>
        <v>0</v>
      </c>
      <c r="R140" s="113">
        <f t="shared" si="82"/>
        <v>1014302.10172106</v>
      </c>
      <c r="S140" s="113">
        <f t="shared" si="84"/>
        <v>0</v>
      </c>
      <c r="T140" s="110">
        <f t="shared" si="86"/>
        <v>1019239.2462447195</v>
      </c>
      <c r="U140" s="110">
        <f t="shared" si="88"/>
        <v>0</v>
      </c>
      <c r="V140" s="113">
        <f t="shared" si="90"/>
        <v>0</v>
      </c>
      <c r="W140" s="113">
        <f t="shared" si="92"/>
        <v>0</v>
      </c>
      <c r="X140" s="110">
        <f t="shared" si="94"/>
        <v>0</v>
      </c>
      <c r="Y140" s="110">
        <f t="shared" si="96"/>
        <v>0</v>
      </c>
      <c r="Z140" s="118">
        <f t="shared" si="98"/>
        <v>0</v>
      </c>
      <c r="AA140" s="85">
        <f t="shared" si="57"/>
        <v>5046410.7758219177</v>
      </c>
      <c r="AC140" s="115">
        <f t="shared" si="58"/>
        <v>0</v>
      </c>
      <c r="AD140" s="116">
        <f t="shared" si="65"/>
        <v>611222.95242272038</v>
      </c>
      <c r="AE140" s="116">
        <f t="shared" si="69"/>
        <v>0</v>
      </c>
      <c r="AF140" s="115">
        <f t="shared" si="72"/>
        <v>606161.08640603116</v>
      </c>
      <c r="AG140" s="115">
        <f t="shared" si="75"/>
        <v>0</v>
      </c>
      <c r="AH140" s="116">
        <f t="shared" si="78"/>
        <v>601141.14042436238</v>
      </c>
      <c r="AI140" s="116">
        <f t="shared" si="81"/>
        <v>0</v>
      </c>
      <c r="AJ140" s="115">
        <f t="shared" si="83"/>
        <v>596162.76731535734</v>
      </c>
      <c r="AK140" s="115">
        <f t="shared" si="85"/>
        <v>0</v>
      </c>
      <c r="AL140" s="116">
        <f t="shared" si="87"/>
        <v>591225.62279169762</v>
      </c>
      <c r="AM140" s="116">
        <f t="shared" si="89"/>
        <v>0</v>
      </c>
      <c r="AN140" s="115">
        <f t="shared" si="91"/>
        <v>0</v>
      </c>
      <c r="AO140" s="115">
        <f t="shared" si="93"/>
        <v>0</v>
      </c>
      <c r="AP140" s="116">
        <f t="shared" si="95"/>
        <v>0</v>
      </c>
      <c r="AQ140" s="116">
        <f t="shared" si="97"/>
        <v>0</v>
      </c>
      <c r="AR140" s="113">
        <f t="shared" si="99"/>
        <v>0</v>
      </c>
      <c r="AS140" s="109">
        <f t="shared" si="59"/>
        <v>3005913.5693601691</v>
      </c>
      <c r="AT140" s="85">
        <f t="shared" si="66"/>
        <v>-291867327.37210023</v>
      </c>
      <c r="AV140" s="45">
        <f t="shared" si="67"/>
        <v>0</v>
      </c>
      <c r="AW140" s="111">
        <f t="shared" si="60"/>
        <v>7500</v>
      </c>
      <c r="AX140" s="111">
        <f t="shared" si="70"/>
        <v>7500</v>
      </c>
      <c r="AY140" s="111">
        <f t="shared" si="73"/>
        <v>7500</v>
      </c>
      <c r="AZ140" s="111">
        <f t="shared" si="76"/>
        <v>7500</v>
      </c>
      <c r="BA140" s="111">
        <f t="shared" si="79"/>
        <v>7500</v>
      </c>
      <c r="BB140" s="112">
        <f t="shared" si="61"/>
        <v>37500</v>
      </c>
    </row>
    <row r="141" spans="1:54" x14ac:dyDescent="0.25">
      <c r="A141" s="135" t="s">
        <v>80</v>
      </c>
      <c r="B141" s="142">
        <f t="shared" si="62"/>
        <v>49248</v>
      </c>
      <c r="C141" s="82">
        <v>130</v>
      </c>
      <c r="D141" s="102">
        <f t="shared" si="101"/>
        <v>80523.243451820861</v>
      </c>
      <c r="E141" s="102">
        <f t="shared" ref="E141:E204" si="104">IFERROR(-IPMT($B$3,C141,$B$4,$B$5)," ")</f>
        <v>49706.889025029181</v>
      </c>
      <c r="F141" s="102">
        <f t="shared" si="102"/>
        <v>30816.35442679168</v>
      </c>
      <c r="G141" s="103">
        <f t="shared" ref="G141:G204" si="105">+E141+F141</f>
        <v>80523.243451820861</v>
      </c>
      <c r="H141" s="100">
        <f t="shared" si="63"/>
        <v>11898837.011580214</v>
      </c>
      <c r="J141" s="104" t="str">
        <f t="shared" si="103"/>
        <v>year 12</v>
      </c>
      <c r="K141" s="113">
        <f t="shared" ref="K141:K191" si="106">+IFERROR($K$10*$E141," ")</f>
        <v>0</v>
      </c>
      <c r="L141" s="113">
        <f t="shared" si="64"/>
        <v>996695.15431193542</v>
      </c>
      <c r="M141" s="110">
        <f t="shared" si="68"/>
        <v>0</v>
      </c>
      <c r="N141" s="110">
        <f t="shared" si="71"/>
        <v>1001778.1114370277</v>
      </c>
      <c r="O141" s="113">
        <f t="shared" si="74"/>
        <v>0</v>
      </c>
      <c r="P141" s="113">
        <f t="shared" si="77"/>
        <v>1006818.9738602865</v>
      </c>
      <c r="Q141" s="110">
        <f t="shared" si="80"/>
        <v>0</v>
      </c>
      <c r="R141" s="110">
        <f t="shared" si="82"/>
        <v>1011818.0901905792</v>
      </c>
      <c r="S141" s="113">
        <f t="shared" si="84"/>
        <v>0</v>
      </c>
      <c r="T141" s="113">
        <f t="shared" si="86"/>
        <v>1016775.8061497542</v>
      </c>
      <c r="U141" s="110">
        <f t="shared" si="88"/>
        <v>0</v>
      </c>
      <c r="V141" s="110">
        <f t="shared" si="90"/>
        <v>0</v>
      </c>
      <c r="W141" s="113">
        <f t="shared" si="92"/>
        <v>0</v>
      </c>
      <c r="X141" s="113">
        <f t="shared" si="94"/>
        <v>0</v>
      </c>
      <c r="Y141" s="110">
        <f t="shared" si="96"/>
        <v>0</v>
      </c>
      <c r="Z141" s="117">
        <f t="shared" si="98"/>
        <v>0</v>
      </c>
      <c r="AA141" s="85">
        <f t="shared" ref="AA141:AA204" si="107">+SUM(K141:Z141)</f>
        <v>5033886.1359495837</v>
      </c>
      <c r="AC141" s="115">
        <f t="shared" ref="AC141:AC191" si="108">+IFERROR($AC$10*$F141," ")</f>
        <v>0</v>
      </c>
      <c r="AD141" s="115">
        <f t="shared" si="65"/>
        <v>613769.71472448169</v>
      </c>
      <c r="AE141" s="116">
        <f t="shared" si="69"/>
        <v>0</v>
      </c>
      <c r="AF141" s="116">
        <f t="shared" si="72"/>
        <v>608686.75759938953</v>
      </c>
      <c r="AG141" s="115">
        <f t="shared" si="75"/>
        <v>0</v>
      </c>
      <c r="AH141" s="115">
        <f t="shared" si="78"/>
        <v>603645.89517613058</v>
      </c>
      <c r="AI141" s="116">
        <f t="shared" si="81"/>
        <v>0</v>
      </c>
      <c r="AJ141" s="116">
        <f t="shared" si="83"/>
        <v>598646.77884583804</v>
      </c>
      <c r="AK141" s="115">
        <f t="shared" si="85"/>
        <v>0</v>
      </c>
      <c r="AL141" s="115">
        <f t="shared" si="87"/>
        <v>593689.0628866629</v>
      </c>
      <c r="AM141" s="116">
        <f t="shared" si="89"/>
        <v>0</v>
      </c>
      <c r="AN141" s="116">
        <f t="shared" si="91"/>
        <v>0</v>
      </c>
      <c r="AO141" s="115">
        <f t="shared" si="93"/>
        <v>0</v>
      </c>
      <c r="AP141" s="115">
        <f t="shared" si="95"/>
        <v>0</v>
      </c>
      <c r="AQ141" s="116">
        <f t="shared" si="97"/>
        <v>0</v>
      </c>
      <c r="AR141" s="110">
        <f t="shared" si="99"/>
        <v>0</v>
      </c>
      <c r="AS141" s="109">
        <f t="shared" ref="AS141:AS204" si="109">+SUM(AC141:AR141)</f>
        <v>3018438.2092325026</v>
      </c>
      <c r="AT141" s="85">
        <f t="shared" si="66"/>
        <v>-294885765.58133274</v>
      </c>
      <c r="AV141" s="45">
        <f t="shared" si="67"/>
        <v>0</v>
      </c>
      <c r="AW141" s="111">
        <f t="shared" ref="AW141:AW204" si="110">+$AW$11*$AU$13</f>
        <v>7500</v>
      </c>
      <c r="AX141" s="111">
        <f t="shared" si="70"/>
        <v>7500</v>
      </c>
      <c r="AY141" s="111">
        <f t="shared" si="73"/>
        <v>7500</v>
      </c>
      <c r="AZ141" s="111">
        <f t="shared" si="76"/>
        <v>7500</v>
      </c>
      <c r="BA141" s="111">
        <f t="shared" si="79"/>
        <v>7500</v>
      </c>
      <c r="BB141" s="112">
        <f t="shared" ref="BB141:BB204" si="111">+SUM(AW141:BA141)</f>
        <v>37500</v>
      </c>
    </row>
    <row r="142" spans="1:54" x14ac:dyDescent="0.25">
      <c r="A142" s="135" t="s">
        <v>80</v>
      </c>
      <c r="B142" s="142">
        <f t="shared" ref="B142:B205" si="112">+EOMONTH(B141,1)</f>
        <v>49278</v>
      </c>
      <c r="C142" s="82">
        <v>131</v>
      </c>
      <c r="D142" s="102">
        <f t="shared" si="101"/>
        <v>80523.243451820861</v>
      </c>
      <c r="E142" s="102">
        <f t="shared" si="104"/>
        <v>49578.487548250872</v>
      </c>
      <c r="F142" s="102">
        <f t="shared" si="102"/>
        <v>30944.755903569981</v>
      </c>
      <c r="G142" s="103">
        <f t="shared" si="105"/>
        <v>80523.243451820861</v>
      </c>
      <c r="H142" s="100">
        <f t="shared" ref="H142:H205" si="113">+IFERROR(H141-F142," ")</f>
        <v>11867892.255676644</v>
      </c>
      <c r="J142" s="104" t="str">
        <f t="shared" si="103"/>
        <v>year 12</v>
      </c>
      <c r="K142" s="110">
        <f t="shared" si="106"/>
        <v>0</v>
      </c>
      <c r="L142" s="113">
        <f t="shared" ref="L142:L192" si="114">+IFERROR(E141*$L$10," ")</f>
        <v>994137.78050058358</v>
      </c>
      <c r="M142" s="113">
        <f t="shared" si="68"/>
        <v>0</v>
      </c>
      <c r="N142" s="110">
        <f t="shared" si="71"/>
        <v>999241.91661369696</v>
      </c>
      <c r="O142" s="110">
        <f t="shared" si="74"/>
        <v>0</v>
      </c>
      <c r="P142" s="113">
        <f t="shared" si="77"/>
        <v>1004303.7826303863</v>
      </c>
      <c r="Q142" s="113">
        <f t="shared" si="80"/>
        <v>0</v>
      </c>
      <c r="R142" s="110">
        <f t="shared" si="82"/>
        <v>1009323.7286120548</v>
      </c>
      <c r="S142" s="110">
        <f t="shared" si="84"/>
        <v>0</v>
      </c>
      <c r="T142" s="113">
        <f t="shared" si="86"/>
        <v>1014302.10172106</v>
      </c>
      <c r="U142" s="113">
        <f t="shared" si="88"/>
        <v>0</v>
      </c>
      <c r="V142" s="110">
        <f t="shared" si="90"/>
        <v>0</v>
      </c>
      <c r="W142" s="110">
        <f t="shared" si="92"/>
        <v>0</v>
      </c>
      <c r="X142" s="113">
        <f t="shared" si="94"/>
        <v>0</v>
      </c>
      <c r="Y142" s="113">
        <f t="shared" si="96"/>
        <v>0</v>
      </c>
      <c r="Z142" s="117">
        <f t="shared" si="98"/>
        <v>0</v>
      </c>
      <c r="AA142" s="85">
        <f t="shared" si="107"/>
        <v>5021309.3100777809</v>
      </c>
      <c r="AC142" s="116">
        <f t="shared" si="108"/>
        <v>0</v>
      </c>
      <c r="AD142" s="115">
        <f t="shared" ref="AD142:AD192" si="115">+IFERROR(F141*$AD$10," ")</f>
        <v>616327.08853583364</v>
      </c>
      <c r="AE142" s="115">
        <f t="shared" si="69"/>
        <v>0</v>
      </c>
      <c r="AF142" s="116">
        <f t="shared" si="72"/>
        <v>611222.95242272038</v>
      </c>
      <c r="AG142" s="116">
        <f t="shared" si="75"/>
        <v>0</v>
      </c>
      <c r="AH142" s="115">
        <f t="shared" si="78"/>
        <v>606161.08640603116</v>
      </c>
      <c r="AI142" s="115">
        <f t="shared" si="81"/>
        <v>0</v>
      </c>
      <c r="AJ142" s="116">
        <f t="shared" si="83"/>
        <v>601141.14042436238</v>
      </c>
      <c r="AK142" s="116">
        <f t="shared" si="85"/>
        <v>0</v>
      </c>
      <c r="AL142" s="115">
        <f t="shared" si="87"/>
        <v>596162.76731535734</v>
      </c>
      <c r="AM142" s="115">
        <f t="shared" si="89"/>
        <v>0</v>
      </c>
      <c r="AN142" s="116">
        <f t="shared" si="91"/>
        <v>0</v>
      </c>
      <c r="AO142" s="116">
        <f t="shared" si="93"/>
        <v>0</v>
      </c>
      <c r="AP142" s="115">
        <f t="shared" si="95"/>
        <v>0</v>
      </c>
      <c r="AQ142" s="115">
        <f t="shared" si="97"/>
        <v>0</v>
      </c>
      <c r="AR142" s="110">
        <f t="shared" si="99"/>
        <v>0</v>
      </c>
      <c r="AS142" s="109">
        <f t="shared" si="109"/>
        <v>3031015.035104305</v>
      </c>
      <c r="AT142" s="85">
        <f t="shared" ref="AT142:AT205" si="116">+AT141-AS142</f>
        <v>-297916780.61643708</v>
      </c>
      <c r="AV142" s="45">
        <f t="shared" ref="AV142:AV205" si="117">+AV141*$AU$13</f>
        <v>0</v>
      </c>
      <c r="AW142" s="111">
        <f t="shared" si="110"/>
        <v>7500</v>
      </c>
      <c r="AX142" s="111">
        <f t="shared" si="70"/>
        <v>7500</v>
      </c>
      <c r="AY142" s="111">
        <f t="shared" si="73"/>
        <v>7500</v>
      </c>
      <c r="AZ142" s="111">
        <f t="shared" si="76"/>
        <v>7500</v>
      </c>
      <c r="BA142" s="111">
        <f t="shared" si="79"/>
        <v>7500</v>
      </c>
      <c r="BB142" s="112">
        <f t="shared" si="111"/>
        <v>37500</v>
      </c>
    </row>
    <row r="143" spans="1:54" x14ac:dyDescent="0.25">
      <c r="A143" s="135" t="s">
        <v>80</v>
      </c>
      <c r="B143" s="142">
        <f t="shared" si="112"/>
        <v>49309</v>
      </c>
      <c r="C143" s="82">
        <v>132</v>
      </c>
      <c r="D143" s="102">
        <f t="shared" si="101"/>
        <v>80523.243451820861</v>
      </c>
      <c r="E143" s="102">
        <f t="shared" si="104"/>
        <v>49449.551065319327</v>
      </c>
      <c r="F143" s="102">
        <f t="shared" si="102"/>
        <v>31073.692386501523</v>
      </c>
      <c r="G143" s="103">
        <f t="shared" si="105"/>
        <v>80523.243451820847</v>
      </c>
      <c r="H143" s="100">
        <f t="shared" si="113"/>
        <v>11836818.563290142</v>
      </c>
      <c r="J143" s="104" t="str">
        <f t="shared" si="103"/>
        <v>year 12</v>
      </c>
      <c r="K143" s="110">
        <f t="shared" si="106"/>
        <v>0</v>
      </c>
      <c r="L143" s="110">
        <f t="shared" si="114"/>
        <v>991569.75096501748</v>
      </c>
      <c r="M143" s="113">
        <f t="shared" ref="M143:M193" si="118">+IFERROR(E141*$M$10," ")</f>
        <v>0</v>
      </c>
      <c r="N143" s="113">
        <f t="shared" si="71"/>
        <v>996695.15431193542</v>
      </c>
      <c r="O143" s="110">
        <f t="shared" si="74"/>
        <v>0</v>
      </c>
      <c r="P143" s="110">
        <f t="shared" si="77"/>
        <v>1001778.1114370277</v>
      </c>
      <c r="Q143" s="113">
        <f t="shared" si="80"/>
        <v>0</v>
      </c>
      <c r="R143" s="113">
        <f t="shared" si="82"/>
        <v>1006818.9738602865</v>
      </c>
      <c r="S143" s="110">
        <f t="shared" si="84"/>
        <v>0</v>
      </c>
      <c r="T143" s="110">
        <f t="shared" si="86"/>
        <v>1011818.0901905792</v>
      </c>
      <c r="U143" s="113">
        <f t="shared" si="88"/>
        <v>0</v>
      </c>
      <c r="V143" s="113">
        <f t="shared" si="90"/>
        <v>0</v>
      </c>
      <c r="W143" s="110">
        <f t="shared" si="92"/>
        <v>0</v>
      </c>
      <c r="X143" s="110">
        <f t="shared" si="94"/>
        <v>0</v>
      </c>
      <c r="Y143" s="113">
        <f t="shared" si="96"/>
        <v>0</v>
      </c>
      <c r="Z143" s="118">
        <f t="shared" si="98"/>
        <v>0</v>
      </c>
      <c r="AA143" s="85">
        <f t="shared" si="107"/>
        <v>5008680.0807648469</v>
      </c>
      <c r="AC143" s="116">
        <f t="shared" si="108"/>
        <v>0</v>
      </c>
      <c r="AD143" s="116">
        <f t="shared" si="115"/>
        <v>618895.11807139963</v>
      </c>
      <c r="AE143" s="115">
        <f t="shared" ref="AE143:AE193" si="119">+IFERROR(F141*$AE$10," ")</f>
        <v>0</v>
      </c>
      <c r="AF143" s="115">
        <f t="shared" si="72"/>
        <v>613769.71472448169</v>
      </c>
      <c r="AG143" s="116">
        <f t="shared" si="75"/>
        <v>0</v>
      </c>
      <c r="AH143" s="116">
        <f t="shared" si="78"/>
        <v>608686.75759938953</v>
      </c>
      <c r="AI143" s="115">
        <f t="shared" si="81"/>
        <v>0</v>
      </c>
      <c r="AJ143" s="115">
        <f t="shared" si="83"/>
        <v>603645.89517613058</v>
      </c>
      <c r="AK143" s="116">
        <f t="shared" si="85"/>
        <v>0</v>
      </c>
      <c r="AL143" s="116">
        <f t="shared" si="87"/>
        <v>598646.77884583804</v>
      </c>
      <c r="AM143" s="115">
        <f t="shared" si="89"/>
        <v>0</v>
      </c>
      <c r="AN143" s="115">
        <f t="shared" si="91"/>
        <v>0</v>
      </c>
      <c r="AO143" s="116">
        <f t="shared" si="93"/>
        <v>0</v>
      </c>
      <c r="AP143" s="116">
        <f t="shared" si="95"/>
        <v>0</v>
      </c>
      <c r="AQ143" s="115">
        <f t="shared" si="97"/>
        <v>0</v>
      </c>
      <c r="AR143" s="113">
        <f t="shared" si="99"/>
        <v>0</v>
      </c>
      <c r="AS143" s="109">
        <f t="shared" si="109"/>
        <v>3043644.2644172395</v>
      </c>
      <c r="AT143" s="85">
        <f t="shared" si="116"/>
        <v>-300960424.88085431</v>
      </c>
      <c r="AV143" s="45">
        <f t="shared" si="117"/>
        <v>0</v>
      </c>
      <c r="AW143" s="111">
        <f t="shared" si="110"/>
        <v>7500</v>
      </c>
      <c r="AX143" s="111">
        <f t="shared" ref="AX143:AX206" si="120">+$AX$11*$AU$13</f>
        <v>7500</v>
      </c>
      <c r="AY143" s="111">
        <f t="shared" si="73"/>
        <v>7500</v>
      </c>
      <c r="AZ143" s="111">
        <f t="shared" si="76"/>
        <v>7500</v>
      </c>
      <c r="BA143" s="111">
        <f t="shared" si="79"/>
        <v>7500</v>
      </c>
      <c r="BB143" s="112">
        <f t="shared" si="111"/>
        <v>37500</v>
      </c>
    </row>
    <row r="144" spans="1:54" x14ac:dyDescent="0.25">
      <c r="A144" s="135" t="s">
        <v>80</v>
      </c>
      <c r="B144" s="142">
        <f t="shared" si="112"/>
        <v>49340</v>
      </c>
      <c r="C144" s="82">
        <v>133</v>
      </c>
      <c r="D144" s="102">
        <f t="shared" si="101"/>
        <v>80523.243451820861</v>
      </c>
      <c r="E144" s="102">
        <f t="shared" si="104"/>
        <v>49320.077347042243</v>
      </c>
      <c r="F144" s="102">
        <f t="shared" si="102"/>
        <v>31203.166104778611</v>
      </c>
      <c r="G144" s="103">
        <f t="shared" si="105"/>
        <v>80523.243451820861</v>
      </c>
      <c r="H144" s="100">
        <f t="shared" si="113"/>
        <v>11805615.397185363</v>
      </c>
      <c r="J144" s="104" t="str">
        <f t="shared" si="103"/>
        <v>year 12</v>
      </c>
      <c r="K144" s="110">
        <f t="shared" si="106"/>
        <v>0</v>
      </c>
      <c r="L144" s="110">
        <f t="shared" si="114"/>
        <v>988991.02130638657</v>
      </c>
      <c r="M144" s="110">
        <f t="shared" si="118"/>
        <v>0</v>
      </c>
      <c r="N144" s="113">
        <f t="shared" ref="N144:N194" si="121">+IFERROR((E141*$N$10)," ")</f>
        <v>994137.78050058358</v>
      </c>
      <c r="O144" s="113">
        <f t="shared" si="74"/>
        <v>0</v>
      </c>
      <c r="P144" s="110">
        <f t="shared" si="77"/>
        <v>999241.91661369696</v>
      </c>
      <c r="Q144" s="110">
        <f t="shared" si="80"/>
        <v>0</v>
      </c>
      <c r="R144" s="113">
        <f t="shared" si="82"/>
        <v>1004303.7826303863</v>
      </c>
      <c r="S144" s="113">
        <f t="shared" si="84"/>
        <v>0</v>
      </c>
      <c r="T144" s="110">
        <f t="shared" si="86"/>
        <v>1009323.7286120548</v>
      </c>
      <c r="U144" s="110">
        <f t="shared" si="88"/>
        <v>0</v>
      </c>
      <c r="V144" s="113">
        <f t="shared" si="90"/>
        <v>0</v>
      </c>
      <c r="W144" s="113">
        <f t="shared" si="92"/>
        <v>0</v>
      </c>
      <c r="X144" s="110">
        <f t="shared" si="94"/>
        <v>0</v>
      </c>
      <c r="Y144" s="110">
        <f t="shared" si="96"/>
        <v>0</v>
      </c>
      <c r="Z144" s="118">
        <f t="shared" si="98"/>
        <v>0</v>
      </c>
      <c r="AA144" s="85">
        <f t="shared" si="107"/>
        <v>4995998.2296631085</v>
      </c>
      <c r="AC144" s="116">
        <f t="shared" si="108"/>
        <v>0</v>
      </c>
      <c r="AD144" s="116">
        <f t="shared" si="115"/>
        <v>621473.84773003042</v>
      </c>
      <c r="AE144" s="116">
        <f t="shared" si="119"/>
        <v>0</v>
      </c>
      <c r="AF144" s="115">
        <f t="shared" ref="AF144:AF194" si="122">+IFERROR(F141*$AF$10," ")</f>
        <v>616327.08853583364</v>
      </c>
      <c r="AG144" s="115">
        <f t="shared" si="75"/>
        <v>0</v>
      </c>
      <c r="AH144" s="116">
        <f t="shared" si="78"/>
        <v>611222.95242272038</v>
      </c>
      <c r="AI144" s="116">
        <f t="shared" si="81"/>
        <v>0</v>
      </c>
      <c r="AJ144" s="115">
        <f t="shared" si="83"/>
        <v>606161.08640603116</v>
      </c>
      <c r="AK144" s="115">
        <f t="shared" si="85"/>
        <v>0</v>
      </c>
      <c r="AL144" s="116">
        <f t="shared" si="87"/>
        <v>601141.14042436238</v>
      </c>
      <c r="AM144" s="116">
        <f t="shared" si="89"/>
        <v>0</v>
      </c>
      <c r="AN144" s="115">
        <f t="shared" si="91"/>
        <v>0</v>
      </c>
      <c r="AO144" s="115">
        <f t="shared" si="93"/>
        <v>0</v>
      </c>
      <c r="AP144" s="116">
        <f t="shared" si="95"/>
        <v>0</v>
      </c>
      <c r="AQ144" s="116">
        <f t="shared" si="97"/>
        <v>0</v>
      </c>
      <c r="AR144" s="113">
        <f t="shared" si="99"/>
        <v>0</v>
      </c>
      <c r="AS144" s="109">
        <f t="shared" si="109"/>
        <v>3056326.1155189779</v>
      </c>
      <c r="AT144" s="85">
        <f t="shared" si="116"/>
        <v>-304016750.9963733</v>
      </c>
      <c r="AV144" s="45">
        <f t="shared" si="117"/>
        <v>0</v>
      </c>
      <c r="AW144" s="111">
        <f t="shared" si="110"/>
        <v>7500</v>
      </c>
      <c r="AX144" s="111">
        <f t="shared" si="120"/>
        <v>7500</v>
      </c>
      <c r="AY144" s="111">
        <f t="shared" ref="AY144:AY207" si="123">+$AY$11*$AU$13</f>
        <v>7500</v>
      </c>
      <c r="AZ144" s="111">
        <f t="shared" si="76"/>
        <v>7500</v>
      </c>
      <c r="BA144" s="111">
        <f t="shared" si="79"/>
        <v>7500</v>
      </c>
      <c r="BB144" s="112">
        <f t="shared" si="111"/>
        <v>37500</v>
      </c>
    </row>
    <row r="145" spans="1:54" x14ac:dyDescent="0.25">
      <c r="A145" s="135" t="s">
        <v>80</v>
      </c>
      <c r="B145" s="142">
        <f t="shared" si="112"/>
        <v>49368</v>
      </c>
      <c r="C145" s="82">
        <v>134</v>
      </c>
      <c r="D145" s="102">
        <f t="shared" si="101"/>
        <v>80523.243451820861</v>
      </c>
      <c r="E145" s="102">
        <f t="shared" si="104"/>
        <v>49190.064154938998</v>
      </c>
      <c r="F145" s="102">
        <f t="shared" si="102"/>
        <v>31333.179296881855</v>
      </c>
      <c r="G145" s="103">
        <f t="shared" si="105"/>
        <v>80523.243451820861</v>
      </c>
      <c r="H145" s="100">
        <f t="shared" si="113"/>
        <v>11774282.217888482</v>
      </c>
      <c r="J145" s="104" t="str">
        <f t="shared" si="103"/>
        <v>year 12</v>
      </c>
      <c r="K145" s="110">
        <f t="shared" si="106"/>
        <v>0</v>
      </c>
      <c r="L145" s="110">
        <f t="shared" si="114"/>
        <v>986401.54694084486</v>
      </c>
      <c r="M145" s="110">
        <f t="shared" si="118"/>
        <v>0</v>
      </c>
      <c r="N145" s="110">
        <f t="shared" si="121"/>
        <v>991569.75096501748</v>
      </c>
      <c r="O145" s="113">
        <f t="shared" ref="O145:O195" si="124">+IFERROR(E141*$O$10," ")</f>
        <v>0</v>
      </c>
      <c r="P145" s="113">
        <f t="shared" si="77"/>
        <v>996695.15431193542</v>
      </c>
      <c r="Q145" s="110">
        <f t="shared" si="80"/>
        <v>0</v>
      </c>
      <c r="R145" s="110">
        <f t="shared" si="82"/>
        <v>1001778.1114370277</v>
      </c>
      <c r="S145" s="113">
        <f t="shared" si="84"/>
        <v>0</v>
      </c>
      <c r="T145" s="113">
        <f t="shared" si="86"/>
        <v>1006818.9738602865</v>
      </c>
      <c r="U145" s="110">
        <f t="shared" si="88"/>
        <v>0</v>
      </c>
      <c r="V145" s="110">
        <f t="shared" si="90"/>
        <v>0</v>
      </c>
      <c r="W145" s="113">
        <f t="shared" si="92"/>
        <v>0</v>
      </c>
      <c r="X145" s="113">
        <f t="shared" si="94"/>
        <v>0</v>
      </c>
      <c r="Y145" s="110">
        <f t="shared" si="96"/>
        <v>0</v>
      </c>
      <c r="Z145" s="117">
        <f t="shared" si="98"/>
        <v>0</v>
      </c>
      <c r="AA145" s="85">
        <f t="shared" si="107"/>
        <v>4983263.5375151122</v>
      </c>
      <c r="AC145" s="116">
        <f t="shared" si="108"/>
        <v>0</v>
      </c>
      <c r="AD145" s="116">
        <f t="shared" si="115"/>
        <v>624063.32209557225</v>
      </c>
      <c r="AE145" s="116">
        <f t="shared" si="119"/>
        <v>0</v>
      </c>
      <c r="AF145" s="116">
        <f t="shared" si="122"/>
        <v>618895.11807139963</v>
      </c>
      <c r="AG145" s="115">
        <f t="shared" ref="AG145:AG195" si="125">+IFERROR(F141*$AG$10," ")</f>
        <v>0</v>
      </c>
      <c r="AH145" s="115">
        <f t="shared" si="78"/>
        <v>613769.71472448169</v>
      </c>
      <c r="AI145" s="116">
        <f t="shared" si="81"/>
        <v>0</v>
      </c>
      <c r="AJ145" s="116">
        <f t="shared" si="83"/>
        <v>608686.75759938953</v>
      </c>
      <c r="AK145" s="115">
        <f t="shared" si="85"/>
        <v>0</v>
      </c>
      <c r="AL145" s="115">
        <f t="shared" si="87"/>
        <v>603645.89517613058</v>
      </c>
      <c r="AM145" s="116">
        <f t="shared" si="89"/>
        <v>0</v>
      </c>
      <c r="AN145" s="116">
        <f t="shared" si="91"/>
        <v>0</v>
      </c>
      <c r="AO145" s="115">
        <f t="shared" si="93"/>
        <v>0</v>
      </c>
      <c r="AP145" s="115">
        <f t="shared" si="95"/>
        <v>0</v>
      </c>
      <c r="AQ145" s="116">
        <f t="shared" si="97"/>
        <v>0</v>
      </c>
      <c r="AR145" s="110">
        <f t="shared" si="99"/>
        <v>0</v>
      </c>
      <c r="AS145" s="109">
        <f t="shared" si="109"/>
        <v>3069060.8076669741</v>
      </c>
      <c r="AT145" s="85">
        <f t="shared" si="116"/>
        <v>-307085811.80404025</v>
      </c>
      <c r="AV145" s="45">
        <f t="shared" si="117"/>
        <v>0</v>
      </c>
      <c r="AW145" s="111">
        <f t="shared" si="110"/>
        <v>7500</v>
      </c>
      <c r="AX145" s="111">
        <f t="shared" si="120"/>
        <v>7500</v>
      </c>
      <c r="AY145" s="111">
        <f t="shared" si="123"/>
        <v>7500</v>
      </c>
      <c r="AZ145" s="111">
        <f t="shared" ref="AZ145:AZ208" si="126">+$AZ$11*$AU$13</f>
        <v>7500</v>
      </c>
      <c r="BA145" s="111">
        <f t="shared" si="79"/>
        <v>7500</v>
      </c>
      <c r="BB145" s="112">
        <f t="shared" si="111"/>
        <v>37500</v>
      </c>
    </row>
    <row r="146" spans="1:54" x14ac:dyDescent="0.25">
      <c r="A146" s="135" t="s">
        <v>80</v>
      </c>
      <c r="B146" s="142">
        <f t="shared" si="112"/>
        <v>49399</v>
      </c>
      <c r="C146" s="82">
        <v>135</v>
      </c>
      <c r="D146" s="102">
        <f t="shared" si="101"/>
        <v>80523.243451820861</v>
      </c>
      <c r="E146" s="102">
        <f t="shared" si="104"/>
        <v>49059.509241201988</v>
      </c>
      <c r="F146" s="102">
        <f t="shared" si="102"/>
        <v>31463.734210618859</v>
      </c>
      <c r="G146" s="103">
        <f t="shared" si="105"/>
        <v>80523.243451820847</v>
      </c>
      <c r="H146" s="100">
        <f t="shared" si="113"/>
        <v>11742818.483677862</v>
      </c>
      <c r="J146" s="104" t="str">
        <f t="shared" si="103"/>
        <v>year 12</v>
      </c>
      <c r="K146" s="113">
        <f t="shared" si="106"/>
        <v>0</v>
      </c>
      <c r="L146" s="110">
        <f t="shared" si="114"/>
        <v>983801.28309877997</v>
      </c>
      <c r="M146" s="110">
        <f t="shared" si="118"/>
        <v>0</v>
      </c>
      <c r="N146" s="110">
        <f t="shared" si="121"/>
        <v>988991.02130638657</v>
      </c>
      <c r="O146" s="110">
        <f t="shared" si="124"/>
        <v>0</v>
      </c>
      <c r="P146" s="113">
        <f t="shared" ref="P146:P196" si="127">+IFERROR(E141*$P$10," ")</f>
        <v>994137.78050058358</v>
      </c>
      <c r="Q146" s="113">
        <f t="shared" si="80"/>
        <v>0</v>
      </c>
      <c r="R146" s="110">
        <f t="shared" si="82"/>
        <v>999241.91661369696</v>
      </c>
      <c r="S146" s="110">
        <f t="shared" si="84"/>
        <v>0</v>
      </c>
      <c r="T146" s="113">
        <f t="shared" si="86"/>
        <v>1004303.7826303863</v>
      </c>
      <c r="U146" s="113">
        <f t="shared" si="88"/>
        <v>0</v>
      </c>
      <c r="V146" s="110">
        <f t="shared" si="90"/>
        <v>0</v>
      </c>
      <c r="W146" s="110">
        <f t="shared" si="92"/>
        <v>0</v>
      </c>
      <c r="X146" s="113">
        <f t="shared" si="94"/>
        <v>0</v>
      </c>
      <c r="Y146" s="113">
        <f t="shared" si="96"/>
        <v>0</v>
      </c>
      <c r="Z146" s="117">
        <f t="shared" si="98"/>
        <v>0</v>
      </c>
      <c r="AA146" s="85">
        <f t="shared" si="107"/>
        <v>4970475.784149833</v>
      </c>
      <c r="AC146" s="115">
        <f t="shared" si="108"/>
        <v>0</v>
      </c>
      <c r="AD146" s="116">
        <f t="shared" si="115"/>
        <v>626663.58593763714</v>
      </c>
      <c r="AE146" s="116">
        <f t="shared" si="119"/>
        <v>0</v>
      </c>
      <c r="AF146" s="116">
        <f t="shared" si="122"/>
        <v>621473.84773003042</v>
      </c>
      <c r="AG146" s="116">
        <f t="shared" si="125"/>
        <v>0</v>
      </c>
      <c r="AH146" s="115">
        <f t="shared" ref="AH146:AH196" si="128">+IFERROR(F141*$AH$10," ")</f>
        <v>616327.08853583364</v>
      </c>
      <c r="AI146" s="115">
        <f t="shared" si="81"/>
        <v>0</v>
      </c>
      <c r="AJ146" s="116">
        <f t="shared" si="83"/>
        <v>611222.95242272038</v>
      </c>
      <c r="AK146" s="116">
        <f t="shared" si="85"/>
        <v>0</v>
      </c>
      <c r="AL146" s="115">
        <f t="shared" si="87"/>
        <v>606161.08640603116</v>
      </c>
      <c r="AM146" s="115">
        <f t="shared" si="89"/>
        <v>0</v>
      </c>
      <c r="AN146" s="116">
        <f t="shared" si="91"/>
        <v>0</v>
      </c>
      <c r="AO146" s="116">
        <f t="shared" si="93"/>
        <v>0</v>
      </c>
      <c r="AP146" s="115">
        <f t="shared" si="95"/>
        <v>0</v>
      </c>
      <c r="AQ146" s="115">
        <f t="shared" si="97"/>
        <v>0</v>
      </c>
      <c r="AR146" s="110">
        <f t="shared" si="99"/>
        <v>0</v>
      </c>
      <c r="AS146" s="109">
        <f t="shared" si="109"/>
        <v>3081848.5610322529</v>
      </c>
      <c r="AT146" s="85">
        <f t="shared" si="116"/>
        <v>-310167660.36507249</v>
      </c>
      <c r="AV146" s="45">
        <f t="shared" si="117"/>
        <v>0</v>
      </c>
      <c r="AW146" s="111">
        <f t="shared" si="110"/>
        <v>7500</v>
      </c>
      <c r="AX146" s="111">
        <f t="shared" si="120"/>
        <v>7500</v>
      </c>
      <c r="AY146" s="111">
        <f t="shared" si="123"/>
        <v>7500</v>
      </c>
      <c r="AZ146" s="111">
        <f t="shared" si="126"/>
        <v>7500</v>
      </c>
      <c r="BA146" s="111">
        <f t="shared" ref="BA146:BA209" si="129">+$BA$11*$AU$13</f>
        <v>7500</v>
      </c>
      <c r="BB146" s="112">
        <f t="shared" si="111"/>
        <v>37500</v>
      </c>
    </row>
    <row r="147" spans="1:54" x14ac:dyDescent="0.25">
      <c r="A147" s="135" t="s">
        <v>80</v>
      </c>
      <c r="B147" s="142">
        <f t="shared" si="112"/>
        <v>49429</v>
      </c>
      <c r="C147" s="82">
        <v>136</v>
      </c>
      <c r="D147" s="102">
        <f t="shared" si="101"/>
        <v>80523.243451820861</v>
      </c>
      <c r="E147" s="102">
        <f t="shared" si="104"/>
        <v>48928.410348657751</v>
      </c>
      <c r="F147" s="102">
        <f t="shared" si="102"/>
        <v>31594.83310316311</v>
      </c>
      <c r="G147" s="103">
        <f t="shared" si="105"/>
        <v>80523.243451820861</v>
      </c>
      <c r="H147" s="100">
        <f t="shared" si="113"/>
        <v>11711223.650574699</v>
      </c>
      <c r="J147" s="104" t="str">
        <f t="shared" si="103"/>
        <v>year 12</v>
      </c>
      <c r="K147" s="113">
        <f t="shared" si="106"/>
        <v>0</v>
      </c>
      <c r="L147" s="113">
        <f t="shared" si="114"/>
        <v>981190.18482403969</v>
      </c>
      <c r="M147" s="110">
        <f t="shared" si="118"/>
        <v>0</v>
      </c>
      <c r="N147" s="110">
        <f t="shared" si="121"/>
        <v>986401.54694084486</v>
      </c>
      <c r="O147" s="110">
        <f t="shared" si="124"/>
        <v>0</v>
      </c>
      <c r="P147" s="110">
        <f t="shared" si="127"/>
        <v>991569.75096501748</v>
      </c>
      <c r="Q147" s="113">
        <f t="shared" ref="Q147:Q197" si="130">IFERROR(+E141*$Q$10," ")</f>
        <v>0</v>
      </c>
      <c r="R147" s="113">
        <f t="shared" si="82"/>
        <v>996695.15431193542</v>
      </c>
      <c r="S147" s="110">
        <f t="shared" si="84"/>
        <v>0</v>
      </c>
      <c r="T147" s="110">
        <f t="shared" si="86"/>
        <v>1001778.1114370277</v>
      </c>
      <c r="U147" s="113">
        <f t="shared" si="88"/>
        <v>0</v>
      </c>
      <c r="V147" s="113">
        <f t="shared" si="90"/>
        <v>0</v>
      </c>
      <c r="W147" s="110">
        <f t="shared" si="92"/>
        <v>0</v>
      </c>
      <c r="X147" s="110">
        <f t="shared" si="94"/>
        <v>0</v>
      </c>
      <c r="Y147" s="113">
        <f t="shared" si="96"/>
        <v>0</v>
      </c>
      <c r="Z147" s="118">
        <f t="shared" si="98"/>
        <v>0</v>
      </c>
      <c r="AA147" s="85">
        <f t="shared" si="107"/>
        <v>4957634.7484788653</v>
      </c>
      <c r="AC147" s="115">
        <f t="shared" si="108"/>
        <v>0</v>
      </c>
      <c r="AD147" s="115">
        <f t="shared" si="115"/>
        <v>629274.68421237718</v>
      </c>
      <c r="AE147" s="116">
        <f t="shared" si="119"/>
        <v>0</v>
      </c>
      <c r="AF147" s="116">
        <f t="shared" si="122"/>
        <v>624063.32209557225</v>
      </c>
      <c r="AG147" s="116">
        <f t="shared" si="125"/>
        <v>0</v>
      </c>
      <c r="AH147" s="116">
        <f t="shared" si="128"/>
        <v>618895.11807139963</v>
      </c>
      <c r="AI147" s="115">
        <f t="shared" ref="AI147:AI197" si="131">+IFERROR(F141*$AI$10," ")</f>
        <v>0</v>
      </c>
      <c r="AJ147" s="115">
        <f t="shared" si="83"/>
        <v>613769.71472448169</v>
      </c>
      <c r="AK147" s="116">
        <f t="shared" si="85"/>
        <v>0</v>
      </c>
      <c r="AL147" s="116">
        <f t="shared" si="87"/>
        <v>608686.75759938953</v>
      </c>
      <c r="AM147" s="115">
        <f t="shared" si="89"/>
        <v>0</v>
      </c>
      <c r="AN147" s="115">
        <f t="shared" si="91"/>
        <v>0</v>
      </c>
      <c r="AO147" s="116">
        <f t="shared" si="93"/>
        <v>0</v>
      </c>
      <c r="AP147" s="116">
        <f t="shared" si="95"/>
        <v>0</v>
      </c>
      <c r="AQ147" s="115">
        <f t="shared" si="97"/>
        <v>0</v>
      </c>
      <c r="AR147" s="113">
        <f t="shared" si="99"/>
        <v>0</v>
      </c>
      <c r="AS147" s="109">
        <f t="shared" si="109"/>
        <v>3094689.5967032202</v>
      </c>
      <c r="AT147" s="85">
        <f t="shared" si="116"/>
        <v>-313262349.96177572</v>
      </c>
      <c r="AV147" s="45">
        <f t="shared" si="117"/>
        <v>0</v>
      </c>
      <c r="AW147" s="111">
        <f t="shared" si="110"/>
        <v>7500</v>
      </c>
      <c r="AX147" s="111">
        <f t="shared" si="120"/>
        <v>7500</v>
      </c>
      <c r="AY147" s="111">
        <f t="shared" si="123"/>
        <v>7500</v>
      </c>
      <c r="AZ147" s="111">
        <f t="shared" si="126"/>
        <v>7500</v>
      </c>
      <c r="BA147" s="111">
        <f t="shared" si="129"/>
        <v>7500</v>
      </c>
      <c r="BB147" s="112">
        <f t="shared" si="111"/>
        <v>37500</v>
      </c>
    </row>
    <row r="148" spans="1:54" x14ac:dyDescent="0.25">
      <c r="A148" s="135" t="s">
        <v>81</v>
      </c>
      <c r="B148" s="142">
        <f t="shared" si="112"/>
        <v>49460</v>
      </c>
      <c r="C148" s="82">
        <v>137</v>
      </c>
      <c r="D148" s="102">
        <f t="shared" si="101"/>
        <v>80523.243451820861</v>
      </c>
      <c r="E148" s="102">
        <f t="shared" si="104"/>
        <v>48796.765210727906</v>
      </c>
      <c r="F148" s="102">
        <f t="shared" si="102"/>
        <v>31726.478241092951</v>
      </c>
      <c r="G148" s="103">
        <f t="shared" si="105"/>
        <v>80523.243451820861</v>
      </c>
      <c r="H148" s="100">
        <f t="shared" si="113"/>
        <v>11679497.172333606</v>
      </c>
      <c r="J148" s="104" t="str">
        <f t="shared" si="103"/>
        <v>year13</v>
      </c>
      <c r="K148" s="110">
        <f t="shared" si="106"/>
        <v>0</v>
      </c>
      <c r="L148" s="113">
        <f t="shared" si="114"/>
        <v>978568.20697315503</v>
      </c>
      <c r="M148" s="113">
        <f t="shared" si="118"/>
        <v>0</v>
      </c>
      <c r="N148" s="110">
        <f t="shared" si="121"/>
        <v>983801.28309877997</v>
      </c>
      <c r="O148" s="110">
        <f t="shared" si="124"/>
        <v>0</v>
      </c>
      <c r="P148" s="110">
        <f t="shared" si="127"/>
        <v>988991.02130638657</v>
      </c>
      <c r="Q148" s="110">
        <f t="shared" si="130"/>
        <v>0</v>
      </c>
      <c r="R148" s="113">
        <f t="shared" ref="R148:R198" si="132">+IFERROR(E141*$R$10," ")</f>
        <v>994137.78050058358</v>
      </c>
      <c r="S148" s="113">
        <f t="shared" si="84"/>
        <v>0</v>
      </c>
      <c r="T148" s="110">
        <f t="shared" si="86"/>
        <v>999241.91661369696</v>
      </c>
      <c r="U148" s="110">
        <f t="shared" si="88"/>
        <v>0</v>
      </c>
      <c r="V148" s="113">
        <f t="shared" si="90"/>
        <v>0</v>
      </c>
      <c r="W148" s="113">
        <f t="shared" si="92"/>
        <v>0</v>
      </c>
      <c r="X148" s="110">
        <f t="shared" si="94"/>
        <v>0</v>
      </c>
      <c r="Y148" s="110">
        <f t="shared" si="96"/>
        <v>0</v>
      </c>
      <c r="Z148" s="118">
        <f t="shared" si="98"/>
        <v>0</v>
      </c>
      <c r="AA148" s="85">
        <f t="shared" si="107"/>
        <v>4944740.2084926022</v>
      </c>
      <c r="AC148" s="116">
        <f t="shared" si="108"/>
        <v>0</v>
      </c>
      <c r="AD148" s="115">
        <f t="shared" si="115"/>
        <v>631896.66206326219</v>
      </c>
      <c r="AE148" s="115">
        <f t="shared" si="119"/>
        <v>0</v>
      </c>
      <c r="AF148" s="116">
        <f t="shared" si="122"/>
        <v>626663.58593763714</v>
      </c>
      <c r="AG148" s="116">
        <f t="shared" si="125"/>
        <v>0</v>
      </c>
      <c r="AH148" s="116">
        <f t="shared" si="128"/>
        <v>621473.84773003042</v>
      </c>
      <c r="AI148" s="116">
        <f t="shared" si="131"/>
        <v>0</v>
      </c>
      <c r="AJ148" s="115">
        <f t="shared" ref="AJ148:AJ198" si="133">+IFERROR(F141*$AJ$10," ")</f>
        <v>616327.08853583364</v>
      </c>
      <c r="AK148" s="115">
        <f t="shared" si="85"/>
        <v>0</v>
      </c>
      <c r="AL148" s="116">
        <f t="shared" si="87"/>
        <v>611222.95242272038</v>
      </c>
      <c r="AM148" s="116">
        <f t="shared" si="89"/>
        <v>0</v>
      </c>
      <c r="AN148" s="115">
        <f t="shared" si="91"/>
        <v>0</v>
      </c>
      <c r="AO148" s="115">
        <f t="shared" si="93"/>
        <v>0</v>
      </c>
      <c r="AP148" s="116">
        <f t="shared" si="95"/>
        <v>0</v>
      </c>
      <c r="AQ148" s="116">
        <f t="shared" si="97"/>
        <v>0</v>
      </c>
      <c r="AR148" s="113">
        <f t="shared" si="99"/>
        <v>0</v>
      </c>
      <c r="AS148" s="109">
        <f t="shared" si="109"/>
        <v>3107584.1366894837</v>
      </c>
      <c r="AT148" s="85">
        <f t="shared" si="116"/>
        <v>-316369934.0984652</v>
      </c>
      <c r="AV148" s="45">
        <f t="shared" si="117"/>
        <v>0</v>
      </c>
      <c r="AW148" s="111">
        <f t="shared" si="110"/>
        <v>7500</v>
      </c>
      <c r="AX148" s="111">
        <f t="shared" si="120"/>
        <v>7500</v>
      </c>
      <c r="AY148" s="111">
        <f t="shared" si="123"/>
        <v>7500</v>
      </c>
      <c r="AZ148" s="111">
        <f t="shared" si="126"/>
        <v>7500</v>
      </c>
      <c r="BA148" s="111">
        <f t="shared" si="129"/>
        <v>7500</v>
      </c>
      <c r="BB148" s="112">
        <f t="shared" si="111"/>
        <v>37500</v>
      </c>
    </row>
    <row r="149" spans="1:54" x14ac:dyDescent="0.25">
      <c r="A149" s="135" t="s">
        <v>81</v>
      </c>
      <c r="B149" s="142">
        <f t="shared" si="112"/>
        <v>49490</v>
      </c>
      <c r="C149" s="82">
        <v>138</v>
      </c>
      <c r="D149" s="102">
        <f t="shared" si="101"/>
        <v>80523.243451820861</v>
      </c>
      <c r="E149" s="102">
        <f t="shared" si="104"/>
        <v>48664.571551390007</v>
      </c>
      <c r="F149" s="102">
        <f t="shared" si="102"/>
        <v>31858.671900430843</v>
      </c>
      <c r="G149" s="103">
        <f t="shared" si="105"/>
        <v>80523.243451820847</v>
      </c>
      <c r="H149" s="100">
        <f t="shared" si="113"/>
        <v>11647638.500433175</v>
      </c>
      <c r="J149" s="104" t="str">
        <f t="shared" si="103"/>
        <v>year13</v>
      </c>
      <c r="K149" s="110">
        <f t="shared" si="106"/>
        <v>0</v>
      </c>
      <c r="L149" s="110">
        <f t="shared" si="114"/>
        <v>975935.3042145581</v>
      </c>
      <c r="M149" s="113">
        <f t="shared" si="118"/>
        <v>0</v>
      </c>
      <c r="N149" s="113">
        <f t="shared" si="121"/>
        <v>981190.18482403969</v>
      </c>
      <c r="O149" s="110">
        <f t="shared" si="124"/>
        <v>0</v>
      </c>
      <c r="P149" s="110">
        <f t="shared" si="127"/>
        <v>986401.54694084486</v>
      </c>
      <c r="Q149" s="110">
        <f t="shared" si="130"/>
        <v>0</v>
      </c>
      <c r="R149" s="110">
        <f t="shared" si="132"/>
        <v>991569.75096501748</v>
      </c>
      <c r="S149" s="113">
        <f t="shared" ref="S149:S199" si="134">+IFERROR(E141*$S$10," ")</f>
        <v>0</v>
      </c>
      <c r="T149" s="113">
        <f t="shared" si="86"/>
        <v>996695.15431193542</v>
      </c>
      <c r="U149" s="110">
        <f t="shared" si="88"/>
        <v>0</v>
      </c>
      <c r="V149" s="110">
        <f t="shared" si="90"/>
        <v>0</v>
      </c>
      <c r="W149" s="113">
        <f t="shared" si="92"/>
        <v>0</v>
      </c>
      <c r="X149" s="113">
        <f t="shared" si="94"/>
        <v>0</v>
      </c>
      <c r="Y149" s="110">
        <f t="shared" si="96"/>
        <v>0</v>
      </c>
      <c r="Z149" s="117">
        <f t="shared" si="98"/>
        <v>0</v>
      </c>
      <c r="AA149" s="85">
        <f t="shared" si="107"/>
        <v>4931791.9412563955</v>
      </c>
      <c r="AC149" s="116">
        <f t="shared" si="108"/>
        <v>0</v>
      </c>
      <c r="AD149" s="116">
        <f t="shared" si="115"/>
        <v>634529.56482185901</v>
      </c>
      <c r="AE149" s="115">
        <f t="shared" si="119"/>
        <v>0</v>
      </c>
      <c r="AF149" s="115">
        <f t="shared" si="122"/>
        <v>629274.68421237718</v>
      </c>
      <c r="AG149" s="116">
        <f t="shared" si="125"/>
        <v>0</v>
      </c>
      <c r="AH149" s="116">
        <f t="shared" si="128"/>
        <v>624063.32209557225</v>
      </c>
      <c r="AI149" s="116">
        <f t="shared" si="131"/>
        <v>0</v>
      </c>
      <c r="AJ149" s="116">
        <f t="shared" si="133"/>
        <v>618895.11807139963</v>
      </c>
      <c r="AK149" s="115">
        <f t="shared" ref="AK149:AK199" si="135">+IFERROR(F141*$AK$10," ")</f>
        <v>0</v>
      </c>
      <c r="AL149" s="115">
        <f t="shared" si="87"/>
        <v>613769.71472448169</v>
      </c>
      <c r="AM149" s="116">
        <f t="shared" si="89"/>
        <v>0</v>
      </c>
      <c r="AN149" s="116">
        <f t="shared" si="91"/>
        <v>0</v>
      </c>
      <c r="AO149" s="115">
        <f t="shared" si="93"/>
        <v>0</v>
      </c>
      <c r="AP149" s="115">
        <f t="shared" si="95"/>
        <v>0</v>
      </c>
      <c r="AQ149" s="116">
        <f t="shared" si="97"/>
        <v>0</v>
      </c>
      <c r="AR149" s="110">
        <f t="shared" si="99"/>
        <v>0</v>
      </c>
      <c r="AS149" s="109">
        <f t="shared" si="109"/>
        <v>3120532.4039256894</v>
      </c>
      <c r="AT149" s="85">
        <f t="shared" si="116"/>
        <v>-319490466.50239092</v>
      </c>
      <c r="AV149" s="45">
        <f t="shared" si="117"/>
        <v>0</v>
      </c>
      <c r="AW149" s="111">
        <f t="shared" si="110"/>
        <v>7500</v>
      </c>
      <c r="AX149" s="111">
        <f t="shared" si="120"/>
        <v>7500</v>
      </c>
      <c r="AY149" s="111">
        <f t="shared" si="123"/>
        <v>7500</v>
      </c>
      <c r="AZ149" s="111">
        <f t="shared" si="126"/>
        <v>7500</v>
      </c>
      <c r="BA149" s="111">
        <f t="shared" si="129"/>
        <v>7500</v>
      </c>
      <c r="BB149" s="112">
        <f t="shared" si="111"/>
        <v>37500</v>
      </c>
    </row>
    <row r="150" spans="1:54" x14ac:dyDescent="0.25">
      <c r="A150" s="135" t="s">
        <v>81</v>
      </c>
      <c r="B150" s="142">
        <f t="shared" si="112"/>
        <v>49521</v>
      </c>
      <c r="C150" s="82">
        <v>139</v>
      </c>
      <c r="D150" s="102">
        <f t="shared" si="101"/>
        <v>80523.243451820861</v>
      </c>
      <c r="E150" s="102">
        <f t="shared" si="104"/>
        <v>48531.827085138211</v>
      </c>
      <c r="F150" s="102">
        <f t="shared" si="102"/>
        <v>31991.416366682639</v>
      </c>
      <c r="G150" s="103">
        <f t="shared" si="105"/>
        <v>80523.243451820847</v>
      </c>
      <c r="H150" s="100">
        <f t="shared" si="113"/>
        <v>11615647.084066492</v>
      </c>
      <c r="J150" s="104" t="str">
        <f t="shared" si="103"/>
        <v>year13</v>
      </c>
      <c r="K150" s="113">
        <f t="shared" si="106"/>
        <v>0</v>
      </c>
      <c r="L150" s="110">
        <f t="shared" si="114"/>
        <v>973291.43102780008</v>
      </c>
      <c r="M150" s="110">
        <f t="shared" si="118"/>
        <v>0</v>
      </c>
      <c r="N150" s="113">
        <f t="shared" si="121"/>
        <v>978568.20697315503</v>
      </c>
      <c r="O150" s="113">
        <f t="shared" si="124"/>
        <v>0</v>
      </c>
      <c r="P150" s="110">
        <f t="shared" si="127"/>
        <v>983801.28309877997</v>
      </c>
      <c r="Q150" s="110">
        <f t="shared" si="130"/>
        <v>0</v>
      </c>
      <c r="R150" s="110">
        <f t="shared" si="132"/>
        <v>988991.02130638657</v>
      </c>
      <c r="S150" s="110">
        <f t="shared" si="134"/>
        <v>0</v>
      </c>
      <c r="T150" s="113">
        <f t="shared" ref="T150:T200" si="136">+IFERROR(E141*$T$10," ")</f>
        <v>994137.78050058358</v>
      </c>
      <c r="U150" s="113">
        <f t="shared" si="88"/>
        <v>0</v>
      </c>
      <c r="V150" s="110">
        <f t="shared" si="90"/>
        <v>0</v>
      </c>
      <c r="W150" s="110">
        <f t="shared" si="92"/>
        <v>0</v>
      </c>
      <c r="X150" s="113">
        <f t="shared" si="94"/>
        <v>0</v>
      </c>
      <c r="Y150" s="113">
        <f t="shared" si="96"/>
        <v>0</v>
      </c>
      <c r="Z150" s="117">
        <f t="shared" si="98"/>
        <v>0</v>
      </c>
      <c r="AA150" s="85">
        <f t="shared" si="107"/>
        <v>4918789.722906705</v>
      </c>
      <c r="AC150" s="115">
        <f t="shared" si="108"/>
        <v>0</v>
      </c>
      <c r="AD150" s="116">
        <f t="shared" si="115"/>
        <v>637173.43800861691</v>
      </c>
      <c r="AE150" s="116">
        <f t="shared" si="119"/>
        <v>0</v>
      </c>
      <c r="AF150" s="115">
        <f t="shared" si="122"/>
        <v>631896.66206326219</v>
      </c>
      <c r="AG150" s="115">
        <f t="shared" si="125"/>
        <v>0</v>
      </c>
      <c r="AH150" s="116">
        <f t="shared" si="128"/>
        <v>626663.58593763714</v>
      </c>
      <c r="AI150" s="116">
        <f t="shared" si="131"/>
        <v>0</v>
      </c>
      <c r="AJ150" s="116">
        <f t="shared" si="133"/>
        <v>621473.84773003042</v>
      </c>
      <c r="AK150" s="116">
        <f t="shared" si="135"/>
        <v>0</v>
      </c>
      <c r="AL150" s="115">
        <f t="shared" ref="AL150:AL200" si="137">+IFERROR(F141*$AL$10," ")</f>
        <v>616327.08853583364</v>
      </c>
      <c r="AM150" s="115">
        <f t="shared" si="89"/>
        <v>0</v>
      </c>
      <c r="AN150" s="116">
        <f t="shared" si="91"/>
        <v>0</v>
      </c>
      <c r="AO150" s="116">
        <f t="shared" si="93"/>
        <v>0</v>
      </c>
      <c r="AP150" s="115">
        <f t="shared" si="95"/>
        <v>0</v>
      </c>
      <c r="AQ150" s="115">
        <f t="shared" si="97"/>
        <v>0</v>
      </c>
      <c r="AR150" s="110">
        <f t="shared" si="99"/>
        <v>0</v>
      </c>
      <c r="AS150" s="109">
        <f t="shared" si="109"/>
        <v>3133534.6222753804</v>
      </c>
      <c r="AT150" s="85">
        <f t="shared" si="116"/>
        <v>-322624001.12466627</v>
      </c>
      <c r="AV150" s="45">
        <f t="shared" si="117"/>
        <v>0</v>
      </c>
      <c r="AW150" s="111">
        <f t="shared" si="110"/>
        <v>7500</v>
      </c>
      <c r="AX150" s="111">
        <f t="shared" si="120"/>
        <v>7500</v>
      </c>
      <c r="AY150" s="111">
        <f t="shared" si="123"/>
        <v>7500</v>
      </c>
      <c r="AZ150" s="111">
        <f t="shared" si="126"/>
        <v>7500</v>
      </c>
      <c r="BA150" s="111">
        <f t="shared" si="129"/>
        <v>7500</v>
      </c>
      <c r="BB150" s="112">
        <f t="shared" si="111"/>
        <v>37500</v>
      </c>
    </row>
    <row r="151" spans="1:54" x14ac:dyDescent="0.25">
      <c r="A151" s="135" t="s">
        <v>81</v>
      </c>
      <c r="B151" s="142">
        <f t="shared" si="112"/>
        <v>49552</v>
      </c>
      <c r="C151" s="82">
        <v>140</v>
      </c>
      <c r="D151" s="102">
        <f t="shared" si="101"/>
        <v>80523.243451820861</v>
      </c>
      <c r="E151" s="102">
        <f t="shared" si="104"/>
        <v>48398.529516943701</v>
      </c>
      <c r="F151" s="102">
        <f t="shared" si="102"/>
        <v>32124.713934877149</v>
      </c>
      <c r="G151" s="103">
        <f t="shared" si="105"/>
        <v>80523.243451820847</v>
      </c>
      <c r="H151" s="100">
        <f t="shared" si="113"/>
        <v>11583522.370131614</v>
      </c>
      <c r="J151" s="104" t="str">
        <f t="shared" si="103"/>
        <v>year13</v>
      </c>
      <c r="K151" s="113">
        <f t="shared" si="106"/>
        <v>0</v>
      </c>
      <c r="L151" s="113">
        <f t="shared" si="114"/>
        <v>970636.54170276423</v>
      </c>
      <c r="M151" s="110">
        <f t="shared" si="118"/>
        <v>0</v>
      </c>
      <c r="N151" s="110">
        <f t="shared" si="121"/>
        <v>975935.3042145581</v>
      </c>
      <c r="O151" s="113">
        <f t="shared" si="124"/>
        <v>0</v>
      </c>
      <c r="P151" s="113">
        <f t="shared" si="127"/>
        <v>981190.18482403969</v>
      </c>
      <c r="Q151" s="110">
        <f t="shared" si="130"/>
        <v>0</v>
      </c>
      <c r="R151" s="110">
        <f t="shared" si="132"/>
        <v>986401.54694084486</v>
      </c>
      <c r="S151" s="110">
        <f t="shared" si="134"/>
        <v>0</v>
      </c>
      <c r="T151" s="110">
        <f t="shared" si="136"/>
        <v>991569.75096501748</v>
      </c>
      <c r="U151" s="113">
        <f t="shared" ref="U151:U201" si="138">+IFERROR(E141*$U$10," ")</f>
        <v>0</v>
      </c>
      <c r="V151" s="113">
        <f t="shared" si="90"/>
        <v>0</v>
      </c>
      <c r="W151" s="110">
        <f t="shared" si="92"/>
        <v>0</v>
      </c>
      <c r="X151" s="110">
        <f t="shared" si="94"/>
        <v>0</v>
      </c>
      <c r="Y151" s="113">
        <f t="shared" si="96"/>
        <v>0</v>
      </c>
      <c r="Z151" s="118">
        <f t="shared" si="98"/>
        <v>0</v>
      </c>
      <c r="AA151" s="85">
        <f t="shared" si="107"/>
        <v>4905733.3286472242</v>
      </c>
      <c r="AC151" s="115">
        <f t="shared" si="108"/>
        <v>0</v>
      </c>
      <c r="AD151" s="115">
        <f t="shared" si="115"/>
        <v>639828.32733365276</v>
      </c>
      <c r="AE151" s="116">
        <f t="shared" si="119"/>
        <v>0</v>
      </c>
      <c r="AF151" s="116">
        <f t="shared" si="122"/>
        <v>634529.56482185901</v>
      </c>
      <c r="AG151" s="115">
        <f t="shared" si="125"/>
        <v>0</v>
      </c>
      <c r="AH151" s="115">
        <f t="shared" si="128"/>
        <v>629274.68421237718</v>
      </c>
      <c r="AI151" s="116">
        <f t="shared" si="131"/>
        <v>0</v>
      </c>
      <c r="AJ151" s="116">
        <f t="shared" si="133"/>
        <v>624063.32209557225</v>
      </c>
      <c r="AK151" s="116">
        <f t="shared" si="135"/>
        <v>0</v>
      </c>
      <c r="AL151" s="116">
        <f t="shared" si="137"/>
        <v>618895.11807139963</v>
      </c>
      <c r="AM151" s="115">
        <f t="shared" ref="AM151:AM201" si="139">+IFERROR(F141*$AM$10," ")</f>
        <v>0</v>
      </c>
      <c r="AN151" s="115">
        <f t="shared" si="91"/>
        <v>0</v>
      </c>
      <c r="AO151" s="116">
        <f t="shared" si="93"/>
        <v>0</v>
      </c>
      <c r="AP151" s="116">
        <f t="shared" si="95"/>
        <v>0</v>
      </c>
      <c r="AQ151" s="115">
        <f t="shared" si="97"/>
        <v>0</v>
      </c>
      <c r="AR151" s="113">
        <f t="shared" si="99"/>
        <v>0</v>
      </c>
      <c r="AS151" s="109">
        <f t="shared" si="109"/>
        <v>3146591.0165348612</v>
      </c>
      <c r="AT151" s="85">
        <f t="shared" si="116"/>
        <v>-325770592.14120114</v>
      </c>
      <c r="AV151" s="45">
        <f t="shared" si="117"/>
        <v>0</v>
      </c>
      <c r="AW151" s="111">
        <f t="shared" si="110"/>
        <v>7500</v>
      </c>
      <c r="AX151" s="111">
        <f t="shared" si="120"/>
        <v>7500</v>
      </c>
      <c r="AY151" s="111">
        <f t="shared" si="123"/>
        <v>7500</v>
      </c>
      <c r="AZ151" s="111">
        <f t="shared" si="126"/>
        <v>7500</v>
      </c>
      <c r="BA151" s="111">
        <f t="shared" si="129"/>
        <v>7500</v>
      </c>
      <c r="BB151" s="112">
        <f t="shared" si="111"/>
        <v>37500</v>
      </c>
    </row>
    <row r="152" spans="1:54" x14ac:dyDescent="0.25">
      <c r="A152" s="135" t="s">
        <v>81</v>
      </c>
      <c r="B152" s="142">
        <f t="shared" si="112"/>
        <v>49582</v>
      </c>
      <c r="C152" s="82">
        <v>141</v>
      </c>
      <c r="D152" s="102">
        <f t="shared" si="101"/>
        <v>80523.243451820861</v>
      </c>
      <c r="E152" s="102">
        <f t="shared" si="104"/>
        <v>48264.676542215049</v>
      </c>
      <c r="F152" s="102">
        <f t="shared" si="102"/>
        <v>32258.566909605805</v>
      </c>
      <c r="G152" s="103">
        <f t="shared" si="105"/>
        <v>80523.243451820861</v>
      </c>
      <c r="H152" s="100">
        <f t="shared" si="113"/>
        <v>11551263.803222008</v>
      </c>
      <c r="J152" s="104" t="str">
        <f t="shared" si="103"/>
        <v>year13</v>
      </c>
      <c r="K152" s="110">
        <f t="shared" si="106"/>
        <v>0</v>
      </c>
      <c r="L152" s="113">
        <f t="shared" si="114"/>
        <v>967970.59033887403</v>
      </c>
      <c r="M152" s="113">
        <f t="shared" si="118"/>
        <v>0</v>
      </c>
      <c r="N152" s="110">
        <f t="shared" si="121"/>
        <v>973291.43102780008</v>
      </c>
      <c r="O152" s="110">
        <f t="shared" si="124"/>
        <v>0</v>
      </c>
      <c r="P152" s="113">
        <f t="shared" si="127"/>
        <v>978568.20697315503</v>
      </c>
      <c r="Q152" s="113">
        <f t="shared" si="130"/>
        <v>0</v>
      </c>
      <c r="R152" s="110">
        <f t="shared" si="132"/>
        <v>983801.28309877997</v>
      </c>
      <c r="S152" s="110">
        <f t="shared" si="134"/>
        <v>0</v>
      </c>
      <c r="T152" s="110">
        <f t="shared" si="136"/>
        <v>988991.02130638657</v>
      </c>
      <c r="U152" s="110">
        <f t="shared" si="138"/>
        <v>0</v>
      </c>
      <c r="V152" s="113">
        <f t="shared" ref="V152:V202" si="140">+IFERROR(E141*$V$10," ")</f>
        <v>0</v>
      </c>
      <c r="W152" s="113">
        <f t="shared" si="92"/>
        <v>0</v>
      </c>
      <c r="X152" s="110">
        <f t="shared" si="94"/>
        <v>0</v>
      </c>
      <c r="Y152" s="110">
        <f t="shared" si="96"/>
        <v>0</v>
      </c>
      <c r="Z152" s="118">
        <f t="shared" si="98"/>
        <v>0</v>
      </c>
      <c r="AA152" s="85">
        <f t="shared" si="107"/>
        <v>4892622.5327449953</v>
      </c>
      <c r="AC152" s="116">
        <f t="shared" si="108"/>
        <v>0</v>
      </c>
      <c r="AD152" s="115">
        <f t="shared" si="115"/>
        <v>642494.27869754296</v>
      </c>
      <c r="AE152" s="115">
        <f t="shared" si="119"/>
        <v>0</v>
      </c>
      <c r="AF152" s="116">
        <f t="shared" si="122"/>
        <v>637173.43800861691</v>
      </c>
      <c r="AG152" s="116">
        <f t="shared" si="125"/>
        <v>0</v>
      </c>
      <c r="AH152" s="115">
        <f t="shared" si="128"/>
        <v>631896.66206326219</v>
      </c>
      <c r="AI152" s="115">
        <f t="shared" si="131"/>
        <v>0</v>
      </c>
      <c r="AJ152" s="116">
        <f t="shared" si="133"/>
        <v>626663.58593763714</v>
      </c>
      <c r="AK152" s="116">
        <f t="shared" si="135"/>
        <v>0</v>
      </c>
      <c r="AL152" s="116">
        <f t="shared" si="137"/>
        <v>621473.84773003042</v>
      </c>
      <c r="AM152" s="116">
        <f t="shared" si="139"/>
        <v>0</v>
      </c>
      <c r="AN152" s="115">
        <f t="shared" ref="AN152:AN202" si="141">+IFERROR(F141*$AN$10," ")</f>
        <v>0</v>
      </c>
      <c r="AO152" s="115">
        <f t="shared" si="93"/>
        <v>0</v>
      </c>
      <c r="AP152" s="116">
        <f t="shared" si="95"/>
        <v>0</v>
      </c>
      <c r="AQ152" s="116">
        <f t="shared" si="97"/>
        <v>0</v>
      </c>
      <c r="AR152" s="113">
        <f t="shared" si="99"/>
        <v>0</v>
      </c>
      <c r="AS152" s="109">
        <f t="shared" si="109"/>
        <v>3159701.8124370896</v>
      </c>
      <c r="AT152" s="85">
        <f t="shared" si="116"/>
        <v>-328930293.95363826</v>
      </c>
      <c r="AV152" s="45">
        <f t="shared" si="117"/>
        <v>0</v>
      </c>
      <c r="AW152" s="111">
        <f t="shared" si="110"/>
        <v>7500</v>
      </c>
      <c r="AX152" s="111">
        <f t="shared" si="120"/>
        <v>7500</v>
      </c>
      <c r="AY152" s="111">
        <f t="shared" si="123"/>
        <v>7500</v>
      </c>
      <c r="AZ152" s="111">
        <f t="shared" si="126"/>
        <v>7500</v>
      </c>
      <c r="BA152" s="111">
        <f t="shared" si="129"/>
        <v>7500</v>
      </c>
      <c r="BB152" s="112">
        <f t="shared" si="111"/>
        <v>37500</v>
      </c>
    </row>
    <row r="153" spans="1:54" x14ac:dyDescent="0.25">
      <c r="A153" s="135" t="s">
        <v>81</v>
      </c>
      <c r="B153" s="142">
        <f t="shared" si="112"/>
        <v>49613</v>
      </c>
      <c r="C153" s="82">
        <v>142</v>
      </c>
      <c r="D153" s="102">
        <f t="shared" si="101"/>
        <v>80523.243451820861</v>
      </c>
      <c r="E153" s="102">
        <f t="shared" si="104"/>
        <v>48130.265846758361</v>
      </c>
      <c r="F153" s="102">
        <f t="shared" si="102"/>
        <v>32392.977605062493</v>
      </c>
      <c r="G153" s="103">
        <f t="shared" si="105"/>
        <v>80523.243451820861</v>
      </c>
      <c r="H153" s="100">
        <f t="shared" si="113"/>
        <v>11518870.825616946</v>
      </c>
      <c r="J153" s="104" t="str">
        <f t="shared" si="103"/>
        <v>year13</v>
      </c>
      <c r="K153" s="110">
        <f t="shared" si="106"/>
        <v>0</v>
      </c>
      <c r="L153" s="110">
        <f t="shared" si="114"/>
        <v>965293.53084430099</v>
      </c>
      <c r="M153" s="113">
        <f t="shared" si="118"/>
        <v>0</v>
      </c>
      <c r="N153" s="113">
        <f t="shared" si="121"/>
        <v>970636.54170276423</v>
      </c>
      <c r="O153" s="110">
        <f t="shared" si="124"/>
        <v>0</v>
      </c>
      <c r="P153" s="110">
        <f t="shared" si="127"/>
        <v>975935.3042145581</v>
      </c>
      <c r="Q153" s="113">
        <f t="shared" si="130"/>
        <v>0</v>
      </c>
      <c r="R153" s="113">
        <f t="shared" si="132"/>
        <v>981190.18482403969</v>
      </c>
      <c r="S153" s="110">
        <f t="shared" si="134"/>
        <v>0</v>
      </c>
      <c r="T153" s="110">
        <f t="shared" si="136"/>
        <v>986401.54694084486</v>
      </c>
      <c r="U153" s="110">
        <f t="shared" si="138"/>
        <v>0</v>
      </c>
      <c r="V153" s="110">
        <f t="shared" si="140"/>
        <v>0</v>
      </c>
      <c r="W153" s="113">
        <f t="shared" ref="W153:W203" si="142">+IFERROR(E141*$W$10," ")</f>
        <v>0</v>
      </c>
      <c r="X153" s="113">
        <f t="shared" si="94"/>
        <v>0</v>
      </c>
      <c r="Y153" s="110">
        <f t="shared" si="96"/>
        <v>0</v>
      </c>
      <c r="Z153" s="117">
        <f t="shared" si="98"/>
        <v>0</v>
      </c>
      <c r="AA153" s="85">
        <f t="shared" si="107"/>
        <v>4879457.1085265074</v>
      </c>
      <c r="AC153" s="116">
        <f t="shared" si="108"/>
        <v>0</v>
      </c>
      <c r="AD153" s="116">
        <f t="shared" si="115"/>
        <v>645171.33819211612</v>
      </c>
      <c r="AE153" s="115">
        <f t="shared" si="119"/>
        <v>0</v>
      </c>
      <c r="AF153" s="115">
        <f t="shared" si="122"/>
        <v>639828.32733365276</v>
      </c>
      <c r="AG153" s="116">
        <f t="shared" si="125"/>
        <v>0</v>
      </c>
      <c r="AH153" s="116">
        <f t="shared" si="128"/>
        <v>634529.56482185901</v>
      </c>
      <c r="AI153" s="115">
        <f t="shared" si="131"/>
        <v>0</v>
      </c>
      <c r="AJ153" s="115">
        <f t="shared" si="133"/>
        <v>629274.68421237718</v>
      </c>
      <c r="AK153" s="116">
        <f t="shared" si="135"/>
        <v>0</v>
      </c>
      <c r="AL153" s="116">
        <f t="shared" si="137"/>
        <v>624063.32209557225</v>
      </c>
      <c r="AM153" s="116">
        <f t="shared" si="139"/>
        <v>0</v>
      </c>
      <c r="AN153" s="116">
        <f t="shared" si="141"/>
        <v>0</v>
      </c>
      <c r="AO153" s="115">
        <f t="shared" ref="AO153:AO203" si="143">+IFERROR(F141*$AO$10," ")</f>
        <v>0</v>
      </c>
      <c r="AP153" s="115">
        <f t="shared" si="95"/>
        <v>0</v>
      </c>
      <c r="AQ153" s="116">
        <f t="shared" si="97"/>
        <v>0</v>
      </c>
      <c r="AR153" s="110">
        <f t="shared" si="99"/>
        <v>0</v>
      </c>
      <c r="AS153" s="109">
        <f t="shared" si="109"/>
        <v>3172867.2366555771</v>
      </c>
      <c r="AT153" s="85">
        <f t="shared" si="116"/>
        <v>-332103161.19029385</v>
      </c>
      <c r="AV153" s="45">
        <f t="shared" si="117"/>
        <v>0</v>
      </c>
      <c r="AW153" s="111">
        <f t="shared" si="110"/>
        <v>7500</v>
      </c>
      <c r="AX153" s="111">
        <f t="shared" si="120"/>
        <v>7500</v>
      </c>
      <c r="AY153" s="111">
        <f t="shared" si="123"/>
        <v>7500</v>
      </c>
      <c r="AZ153" s="111">
        <f t="shared" si="126"/>
        <v>7500</v>
      </c>
      <c r="BA153" s="111">
        <f t="shared" si="129"/>
        <v>7500</v>
      </c>
      <c r="BB153" s="112">
        <f t="shared" si="111"/>
        <v>37500</v>
      </c>
    </row>
    <row r="154" spans="1:54" x14ac:dyDescent="0.25">
      <c r="A154" s="135" t="s">
        <v>81</v>
      </c>
      <c r="B154" s="142">
        <f t="shared" si="112"/>
        <v>49643</v>
      </c>
      <c r="C154" s="82">
        <v>143</v>
      </c>
      <c r="D154" s="102">
        <f t="shared" si="101"/>
        <v>80523.243451820861</v>
      </c>
      <c r="E154" s="102">
        <f t="shared" si="104"/>
        <v>47995.295106737263</v>
      </c>
      <c r="F154" s="102">
        <f t="shared" si="102"/>
        <v>32527.948345083587</v>
      </c>
      <c r="G154" s="103">
        <f t="shared" si="105"/>
        <v>80523.243451820847</v>
      </c>
      <c r="H154" s="100">
        <f t="shared" si="113"/>
        <v>11486342.877271863</v>
      </c>
      <c r="J154" s="104" t="str">
        <f t="shared" si="103"/>
        <v>year13</v>
      </c>
      <c r="K154" s="113">
        <f t="shared" si="106"/>
        <v>0</v>
      </c>
      <c r="L154" s="110">
        <f t="shared" si="114"/>
        <v>962605.31693516718</v>
      </c>
      <c r="M154" s="110">
        <f t="shared" si="118"/>
        <v>0</v>
      </c>
      <c r="N154" s="113">
        <f t="shared" si="121"/>
        <v>967970.59033887403</v>
      </c>
      <c r="O154" s="113">
        <f t="shared" si="124"/>
        <v>0</v>
      </c>
      <c r="P154" s="110">
        <f t="shared" si="127"/>
        <v>973291.43102780008</v>
      </c>
      <c r="Q154" s="110">
        <f t="shared" si="130"/>
        <v>0</v>
      </c>
      <c r="R154" s="113">
        <f t="shared" si="132"/>
        <v>978568.20697315503</v>
      </c>
      <c r="S154" s="113">
        <f t="shared" si="134"/>
        <v>0</v>
      </c>
      <c r="T154" s="110">
        <f t="shared" si="136"/>
        <v>983801.28309877997</v>
      </c>
      <c r="U154" s="110">
        <f t="shared" si="138"/>
        <v>0</v>
      </c>
      <c r="V154" s="110">
        <f t="shared" si="140"/>
        <v>0</v>
      </c>
      <c r="W154" s="110">
        <f t="shared" si="142"/>
        <v>0</v>
      </c>
      <c r="X154" s="113">
        <f t="shared" ref="X154:X204" si="144">+IFERROR(E141*$X$10," ")</f>
        <v>0</v>
      </c>
      <c r="Y154" s="113">
        <f t="shared" si="96"/>
        <v>0</v>
      </c>
      <c r="Z154" s="117">
        <f t="shared" si="98"/>
        <v>0</v>
      </c>
      <c r="AA154" s="85">
        <f t="shared" si="107"/>
        <v>4866236.8283737758</v>
      </c>
      <c r="AC154" s="115">
        <f t="shared" si="108"/>
        <v>0</v>
      </c>
      <c r="AD154" s="116">
        <f t="shared" si="115"/>
        <v>647859.55210124981</v>
      </c>
      <c r="AE154" s="116">
        <f t="shared" si="119"/>
        <v>0</v>
      </c>
      <c r="AF154" s="115">
        <f t="shared" si="122"/>
        <v>642494.27869754296</v>
      </c>
      <c r="AG154" s="115">
        <f t="shared" si="125"/>
        <v>0</v>
      </c>
      <c r="AH154" s="116">
        <f t="shared" si="128"/>
        <v>637173.43800861691</v>
      </c>
      <c r="AI154" s="116">
        <f t="shared" si="131"/>
        <v>0</v>
      </c>
      <c r="AJ154" s="115">
        <f t="shared" si="133"/>
        <v>631896.66206326219</v>
      </c>
      <c r="AK154" s="115">
        <f t="shared" si="135"/>
        <v>0</v>
      </c>
      <c r="AL154" s="116">
        <f t="shared" si="137"/>
        <v>626663.58593763714</v>
      </c>
      <c r="AM154" s="116">
        <f t="shared" si="139"/>
        <v>0</v>
      </c>
      <c r="AN154" s="116">
        <f t="shared" si="141"/>
        <v>0</v>
      </c>
      <c r="AO154" s="116">
        <f t="shared" si="143"/>
        <v>0</v>
      </c>
      <c r="AP154" s="115">
        <f t="shared" ref="AP154:AP204" si="145">+IFERROR(F141*$AP$10," ")</f>
        <v>0</v>
      </c>
      <c r="AQ154" s="115">
        <f t="shared" si="97"/>
        <v>0</v>
      </c>
      <c r="AR154" s="110">
        <f t="shared" si="99"/>
        <v>0</v>
      </c>
      <c r="AS154" s="109">
        <f t="shared" si="109"/>
        <v>3186087.5168083087</v>
      </c>
      <c r="AT154" s="85">
        <f t="shared" si="116"/>
        <v>-335289248.70710218</v>
      </c>
      <c r="AV154" s="45">
        <f t="shared" si="117"/>
        <v>0</v>
      </c>
      <c r="AW154" s="111">
        <f t="shared" si="110"/>
        <v>7500</v>
      </c>
      <c r="AX154" s="111">
        <f t="shared" si="120"/>
        <v>7500</v>
      </c>
      <c r="AY154" s="111">
        <f t="shared" si="123"/>
        <v>7500</v>
      </c>
      <c r="AZ154" s="111">
        <f t="shared" si="126"/>
        <v>7500</v>
      </c>
      <c r="BA154" s="111">
        <f t="shared" si="129"/>
        <v>7500</v>
      </c>
      <c r="BB154" s="112">
        <f t="shared" si="111"/>
        <v>37500</v>
      </c>
    </row>
    <row r="155" spans="1:54" x14ac:dyDescent="0.25">
      <c r="A155" s="135" t="s">
        <v>81</v>
      </c>
      <c r="B155" s="142">
        <f t="shared" si="112"/>
        <v>49674</v>
      </c>
      <c r="C155" s="82">
        <v>144</v>
      </c>
      <c r="D155" s="102">
        <f t="shared" si="101"/>
        <v>80523.243451820861</v>
      </c>
      <c r="E155" s="102">
        <f t="shared" si="104"/>
        <v>47859.761988632752</v>
      </c>
      <c r="F155" s="102">
        <f t="shared" si="102"/>
        <v>32663.481463188102</v>
      </c>
      <c r="G155" s="103">
        <f t="shared" si="105"/>
        <v>80523.243451820861</v>
      </c>
      <c r="H155" s="100">
        <f t="shared" si="113"/>
        <v>11453679.395808674</v>
      </c>
      <c r="J155" s="104" t="str">
        <f t="shared" si="103"/>
        <v>year13</v>
      </c>
      <c r="K155" s="113">
        <f t="shared" si="106"/>
        <v>0</v>
      </c>
      <c r="L155" s="113">
        <f t="shared" si="114"/>
        <v>959905.90213474527</v>
      </c>
      <c r="M155" s="110">
        <f t="shared" si="118"/>
        <v>0</v>
      </c>
      <c r="N155" s="110">
        <f t="shared" si="121"/>
        <v>965293.53084430099</v>
      </c>
      <c r="O155" s="113">
        <f t="shared" si="124"/>
        <v>0</v>
      </c>
      <c r="P155" s="113">
        <f t="shared" si="127"/>
        <v>970636.54170276423</v>
      </c>
      <c r="Q155" s="110">
        <f t="shared" si="130"/>
        <v>0</v>
      </c>
      <c r="R155" s="110">
        <f t="shared" si="132"/>
        <v>975935.3042145581</v>
      </c>
      <c r="S155" s="113">
        <f t="shared" si="134"/>
        <v>0</v>
      </c>
      <c r="T155" s="113">
        <f t="shared" si="136"/>
        <v>981190.18482403969</v>
      </c>
      <c r="U155" s="110">
        <f t="shared" si="138"/>
        <v>0</v>
      </c>
      <c r="V155" s="110">
        <f t="shared" si="140"/>
        <v>0</v>
      </c>
      <c r="W155" s="110">
        <f t="shared" si="142"/>
        <v>0</v>
      </c>
      <c r="X155" s="110">
        <f t="shared" si="144"/>
        <v>0</v>
      </c>
      <c r="Y155" s="113">
        <f t="shared" ref="Y155:Y205" si="146">+IFERROR(E141*$Y$10," ")</f>
        <v>0</v>
      </c>
      <c r="Z155" s="118">
        <f t="shared" si="98"/>
        <v>0</v>
      </c>
      <c r="AA155" s="85">
        <f t="shared" si="107"/>
        <v>4852961.4637204083</v>
      </c>
      <c r="AC155" s="115">
        <f t="shared" si="108"/>
        <v>0</v>
      </c>
      <c r="AD155" s="115">
        <f t="shared" si="115"/>
        <v>650558.96690167172</v>
      </c>
      <c r="AE155" s="116">
        <f t="shared" si="119"/>
        <v>0</v>
      </c>
      <c r="AF155" s="116">
        <f t="shared" si="122"/>
        <v>645171.33819211612</v>
      </c>
      <c r="AG155" s="115">
        <f t="shared" si="125"/>
        <v>0</v>
      </c>
      <c r="AH155" s="115">
        <f t="shared" si="128"/>
        <v>639828.32733365276</v>
      </c>
      <c r="AI155" s="116">
        <f t="shared" si="131"/>
        <v>0</v>
      </c>
      <c r="AJ155" s="116">
        <f t="shared" si="133"/>
        <v>634529.56482185901</v>
      </c>
      <c r="AK155" s="115">
        <f t="shared" si="135"/>
        <v>0</v>
      </c>
      <c r="AL155" s="115">
        <f t="shared" si="137"/>
        <v>629274.68421237718</v>
      </c>
      <c r="AM155" s="116">
        <f t="shared" si="139"/>
        <v>0</v>
      </c>
      <c r="AN155" s="116">
        <f t="shared" si="141"/>
        <v>0</v>
      </c>
      <c r="AO155" s="116">
        <f t="shared" si="143"/>
        <v>0</v>
      </c>
      <c r="AP155" s="116">
        <f t="shared" si="145"/>
        <v>0</v>
      </c>
      <c r="AQ155" s="115">
        <f t="shared" ref="AQ155:AQ205" si="147">+IFERROR(F141*$AQ$10," ")</f>
        <v>0</v>
      </c>
      <c r="AR155" s="113">
        <f t="shared" si="99"/>
        <v>0</v>
      </c>
      <c r="AS155" s="109">
        <f t="shared" si="109"/>
        <v>3199362.8814616767</v>
      </c>
      <c r="AT155" s="85">
        <f t="shared" si="116"/>
        <v>-338488611.58856386</v>
      </c>
      <c r="AV155" s="45">
        <f t="shared" si="117"/>
        <v>0</v>
      </c>
      <c r="AW155" s="111">
        <f t="shared" si="110"/>
        <v>7500</v>
      </c>
      <c r="AX155" s="111">
        <f t="shared" si="120"/>
        <v>7500</v>
      </c>
      <c r="AY155" s="111">
        <f t="shared" si="123"/>
        <v>7500</v>
      </c>
      <c r="AZ155" s="111">
        <f t="shared" si="126"/>
        <v>7500</v>
      </c>
      <c r="BA155" s="111">
        <f t="shared" si="129"/>
        <v>7500</v>
      </c>
      <c r="BB155" s="112">
        <f t="shared" si="111"/>
        <v>37500</v>
      </c>
    </row>
    <row r="156" spans="1:54" x14ac:dyDescent="0.25">
      <c r="A156" s="135" t="s">
        <v>81</v>
      </c>
      <c r="B156" s="142">
        <f t="shared" si="112"/>
        <v>49705</v>
      </c>
      <c r="C156" s="82">
        <v>145</v>
      </c>
      <c r="D156" s="102">
        <f t="shared" si="101"/>
        <v>80523.243451820861</v>
      </c>
      <c r="E156" s="102">
        <f t="shared" si="104"/>
        <v>47723.664149202799</v>
      </c>
      <c r="F156" s="102">
        <f t="shared" si="102"/>
        <v>32799.579302618047</v>
      </c>
      <c r="G156" s="103">
        <f t="shared" si="105"/>
        <v>80523.243451820847</v>
      </c>
      <c r="H156" s="100">
        <f t="shared" si="113"/>
        <v>11420879.816506056</v>
      </c>
      <c r="J156" s="104" t="str">
        <f t="shared" si="103"/>
        <v>year13</v>
      </c>
      <c r="K156" s="110">
        <f t="shared" si="106"/>
        <v>0</v>
      </c>
      <c r="L156" s="113">
        <f t="shared" si="114"/>
        <v>957195.23977265507</v>
      </c>
      <c r="M156" s="113">
        <f t="shared" si="118"/>
        <v>0</v>
      </c>
      <c r="N156" s="110">
        <f t="shared" si="121"/>
        <v>962605.31693516718</v>
      </c>
      <c r="O156" s="110">
        <f t="shared" si="124"/>
        <v>0</v>
      </c>
      <c r="P156" s="113">
        <f t="shared" si="127"/>
        <v>967970.59033887403</v>
      </c>
      <c r="Q156" s="113">
        <f t="shared" si="130"/>
        <v>0</v>
      </c>
      <c r="R156" s="110">
        <f t="shared" si="132"/>
        <v>973291.43102780008</v>
      </c>
      <c r="S156" s="110">
        <f t="shared" si="134"/>
        <v>0</v>
      </c>
      <c r="T156" s="113">
        <f t="shared" si="136"/>
        <v>978568.20697315503</v>
      </c>
      <c r="U156" s="113">
        <f t="shared" si="138"/>
        <v>0</v>
      </c>
      <c r="V156" s="110">
        <f t="shared" si="140"/>
        <v>0</v>
      </c>
      <c r="W156" s="110">
        <f t="shared" si="142"/>
        <v>0</v>
      </c>
      <c r="X156" s="110">
        <f t="shared" si="144"/>
        <v>0</v>
      </c>
      <c r="Y156" s="110">
        <f t="shared" si="146"/>
        <v>0</v>
      </c>
      <c r="Z156" s="118">
        <f t="shared" ref="Z156:Z206" si="148">+IFERROR(E141*$Z$10," ")</f>
        <v>0</v>
      </c>
      <c r="AA156" s="85">
        <f t="shared" si="107"/>
        <v>4839630.7850476513</v>
      </c>
      <c r="AC156" s="116">
        <f t="shared" si="108"/>
        <v>0</v>
      </c>
      <c r="AD156" s="115">
        <f t="shared" si="115"/>
        <v>653269.62926376204</v>
      </c>
      <c r="AE156" s="115">
        <f t="shared" si="119"/>
        <v>0</v>
      </c>
      <c r="AF156" s="116">
        <f t="shared" si="122"/>
        <v>647859.55210124981</v>
      </c>
      <c r="AG156" s="116">
        <f t="shared" si="125"/>
        <v>0</v>
      </c>
      <c r="AH156" s="115">
        <f t="shared" si="128"/>
        <v>642494.27869754296</v>
      </c>
      <c r="AI156" s="115">
        <f t="shared" si="131"/>
        <v>0</v>
      </c>
      <c r="AJ156" s="116">
        <f t="shared" si="133"/>
        <v>637173.43800861691</v>
      </c>
      <c r="AK156" s="116">
        <f t="shared" si="135"/>
        <v>0</v>
      </c>
      <c r="AL156" s="115">
        <f t="shared" si="137"/>
        <v>631896.66206326219</v>
      </c>
      <c r="AM156" s="115">
        <f t="shared" si="139"/>
        <v>0</v>
      </c>
      <c r="AN156" s="116">
        <f t="shared" si="141"/>
        <v>0</v>
      </c>
      <c r="AO156" s="116">
        <f t="shared" si="143"/>
        <v>0</v>
      </c>
      <c r="AP156" s="116">
        <f t="shared" si="145"/>
        <v>0</v>
      </c>
      <c r="AQ156" s="116">
        <f t="shared" si="147"/>
        <v>0</v>
      </c>
      <c r="AR156" s="113">
        <f t="shared" ref="AR156:AR206" si="149">+IFERROR(F141*$AR$10," ")</f>
        <v>0</v>
      </c>
      <c r="AS156" s="109">
        <f t="shared" si="109"/>
        <v>3212693.5601344341</v>
      </c>
      <c r="AT156" s="85">
        <f t="shared" si="116"/>
        <v>-341701305.14869827</v>
      </c>
      <c r="AV156" s="45">
        <f t="shared" si="117"/>
        <v>0</v>
      </c>
      <c r="AW156" s="111">
        <f t="shared" si="110"/>
        <v>7500</v>
      </c>
      <c r="AX156" s="111">
        <f t="shared" si="120"/>
        <v>7500</v>
      </c>
      <c r="AY156" s="111">
        <f t="shared" si="123"/>
        <v>7500</v>
      </c>
      <c r="AZ156" s="111">
        <f t="shared" si="126"/>
        <v>7500</v>
      </c>
      <c r="BA156" s="111">
        <f t="shared" si="129"/>
        <v>7500</v>
      </c>
      <c r="BB156" s="112">
        <f t="shared" si="111"/>
        <v>37500</v>
      </c>
    </row>
    <row r="157" spans="1:54" x14ac:dyDescent="0.25">
      <c r="A157" s="135" t="s">
        <v>81</v>
      </c>
      <c r="B157" s="142">
        <f t="shared" si="112"/>
        <v>49734</v>
      </c>
      <c r="C157" s="82">
        <v>146</v>
      </c>
      <c r="D157" s="102">
        <f t="shared" si="101"/>
        <v>80523.243451820861</v>
      </c>
      <c r="E157" s="102">
        <f t="shared" si="104"/>
        <v>47586.999235441901</v>
      </c>
      <c r="F157" s="102">
        <f t="shared" si="102"/>
        <v>32936.24421637896</v>
      </c>
      <c r="G157" s="103">
        <f t="shared" si="105"/>
        <v>80523.243451820861</v>
      </c>
      <c r="H157" s="100">
        <f t="shared" si="113"/>
        <v>11387943.572289677</v>
      </c>
      <c r="J157" s="104" t="str">
        <f t="shared" si="103"/>
        <v>year13</v>
      </c>
      <c r="K157" s="110">
        <f t="shared" si="106"/>
        <v>0</v>
      </c>
      <c r="L157" s="110">
        <f t="shared" si="114"/>
        <v>954473.28298405604</v>
      </c>
      <c r="M157" s="113">
        <f t="shared" si="118"/>
        <v>0</v>
      </c>
      <c r="N157" s="113">
        <f t="shared" si="121"/>
        <v>959905.90213474527</v>
      </c>
      <c r="O157" s="110">
        <f t="shared" si="124"/>
        <v>0</v>
      </c>
      <c r="P157" s="110">
        <f t="shared" si="127"/>
        <v>965293.53084430099</v>
      </c>
      <c r="Q157" s="113">
        <f t="shared" si="130"/>
        <v>0</v>
      </c>
      <c r="R157" s="113">
        <f t="shared" si="132"/>
        <v>970636.54170276423</v>
      </c>
      <c r="S157" s="110">
        <f t="shared" si="134"/>
        <v>0</v>
      </c>
      <c r="T157" s="110">
        <f t="shared" si="136"/>
        <v>975935.3042145581</v>
      </c>
      <c r="U157" s="113">
        <f t="shared" si="138"/>
        <v>0</v>
      </c>
      <c r="V157" s="113">
        <f t="shared" si="140"/>
        <v>0</v>
      </c>
      <c r="W157" s="110">
        <f t="shared" si="142"/>
        <v>0</v>
      </c>
      <c r="X157" s="110">
        <f t="shared" si="144"/>
        <v>0</v>
      </c>
      <c r="Y157" s="110">
        <f t="shared" si="146"/>
        <v>0</v>
      </c>
      <c r="Z157" s="117">
        <f t="shared" si="148"/>
        <v>0</v>
      </c>
      <c r="AA157" s="85">
        <f t="shared" si="107"/>
        <v>4826244.5618804246</v>
      </c>
      <c r="AC157" s="116">
        <f t="shared" si="108"/>
        <v>0</v>
      </c>
      <c r="AD157" s="116">
        <f t="shared" si="115"/>
        <v>655991.58605236094</v>
      </c>
      <c r="AE157" s="115">
        <f t="shared" si="119"/>
        <v>0</v>
      </c>
      <c r="AF157" s="115">
        <f t="shared" si="122"/>
        <v>650558.96690167172</v>
      </c>
      <c r="AG157" s="116">
        <f t="shared" si="125"/>
        <v>0</v>
      </c>
      <c r="AH157" s="116">
        <f t="shared" si="128"/>
        <v>645171.33819211612</v>
      </c>
      <c r="AI157" s="115">
        <f t="shared" si="131"/>
        <v>0</v>
      </c>
      <c r="AJ157" s="115">
        <f t="shared" si="133"/>
        <v>639828.32733365276</v>
      </c>
      <c r="AK157" s="116">
        <f t="shared" si="135"/>
        <v>0</v>
      </c>
      <c r="AL157" s="116">
        <f t="shared" si="137"/>
        <v>634529.56482185901</v>
      </c>
      <c r="AM157" s="115">
        <f t="shared" si="139"/>
        <v>0</v>
      </c>
      <c r="AN157" s="115">
        <f t="shared" si="141"/>
        <v>0</v>
      </c>
      <c r="AO157" s="116">
        <f t="shared" si="143"/>
        <v>0</v>
      </c>
      <c r="AP157" s="116">
        <f t="shared" si="145"/>
        <v>0</v>
      </c>
      <c r="AQ157" s="116">
        <f t="shared" si="147"/>
        <v>0</v>
      </c>
      <c r="AR157" s="110">
        <f t="shared" si="149"/>
        <v>0</v>
      </c>
      <c r="AS157" s="109">
        <f t="shared" si="109"/>
        <v>3226079.7833016603</v>
      </c>
      <c r="AT157" s="85">
        <f t="shared" si="116"/>
        <v>-344927384.93199992</v>
      </c>
      <c r="AV157" s="45">
        <f t="shared" si="117"/>
        <v>0</v>
      </c>
      <c r="AW157" s="111">
        <f t="shared" si="110"/>
        <v>7500</v>
      </c>
      <c r="AX157" s="111">
        <f t="shared" si="120"/>
        <v>7500</v>
      </c>
      <c r="AY157" s="111">
        <f t="shared" si="123"/>
        <v>7500</v>
      </c>
      <c r="AZ157" s="111">
        <f t="shared" si="126"/>
        <v>7500</v>
      </c>
      <c r="BA157" s="111">
        <f t="shared" si="129"/>
        <v>7500</v>
      </c>
      <c r="BB157" s="112">
        <f t="shared" si="111"/>
        <v>37500</v>
      </c>
    </row>
    <row r="158" spans="1:54" x14ac:dyDescent="0.25">
      <c r="A158" s="135" t="s">
        <v>81</v>
      </c>
      <c r="B158" s="142">
        <f t="shared" si="112"/>
        <v>49765</v>
      </c>
      <c r="C158" s="82">
        <v>147</v>
      </c>
      <c r="D158" s="102">
        <f t="shared" si="101"/>
        <v>80523.243451820861</v>
      </c>
      <c r="E158" s="102">
        <f t="shared" si="104"/>
        <v>47449.764884540324</v>
      </c>
      <c r="F158" s="102">
        <f t="shared" si="102"/>
        <v>33073.478567280537</v>
      </c>
      <c r="G158" s="103">
        <f t="shared" si="105"/>
        <v>80523.243451820861</v>
      </c>
      <c r="H158" s="100">
        <f t="shared" si="113"/>
        <v>11354870.093722397</v>
      </c>
      <c r="J158" s="104" t="str">
        <f t="shared" si="103"/>
        <v>year13</v>
      </c>
      <c r="K158" s="113">
        <f t="shared" si="106"/>
        <v>0</v>
      </c>
      <c r="L158" s="110">
        <f t="shared" si="114"/>
        <v>951739.98470883805</v>
      </c>
      <c r="M158" s="110">
        <f t="shared" si="118"/>
        <v>0</v>
      </c>
      <c r="N158" s="113">
        <f t="shared" si="121"/>
        <v>957195.23977265507</v>
      </c>
      <c r="O158" s="113">
        <f t="shared" si="124"/>
        <v>0</v>
      </c>
      <c r="P158" s="110">
        <f t="shared" si="127"/>
        <v>962605.31693516718</v>
      </c>
      <c r="Q158" s="110">
        <f t="shared" si="130"/>
        <v>0</v>
      </c>
      <c r="R158" s="113">
        <f t="shared" si="132"/>
        <v>967970.59033887403</v>
      </c>
      <c r="S158" s="113">
        <f t="shared" si="134"/>
        <v>0</v>
      </c>
      <c r="T158" s="110">
        <f t="shared" si="136"/>
        <v>973291.43102780008</v>
      </c>
      <c r="U158" s="110">
        <f t="shared" si="138"/>
        <v>0</v>
      </c>
      <c r="V158" s="113">
        <f t="shared" si="140"/>
        <v>0</v>
      </c>
      <c r="W158" s="113">
        <f t="shared" si="142"/>
        <v>0</v>
      </c>
      <c r="X158" s="110">
        <f t="shared" si="144"/>
        <v>0</v>
      </c>
      <c r="Y158" s="110">
        <f t="shared" si="146"/>
        <v>0</v>
      </c>
      <c r="Z158" s="117">
        <f t="shared" si="148"/>
        <v>0</v>
      </c>
      <c r="AA158" s="85">
        <f t="shared" si="107"/>
        <v>4812802.5627833344</v>
      </c>
      <c r="AC158" s="115">
        <f t="shared" si="108"/>
        <v>0</v>
      </c>
      <c r="AD158" s="116">
        <f t="shared" si="115"/>
        <v>658724.88432757917</v>
      </c>
      <c r="AE158" s="116">
        <f t="shared" si="119"/>
        <v>0</v>
      </c>
      <c r="AF158" s="115">
        <f t="shared" si="122"/>
        <v>653269.62926376204</v>
      </c>
      <c r="AG158" s="115">
        <f t="shared" si="125"/>
        <v>0</v>
      </c>
      <c r="AH158" s="116">
        <f t="shared" si="128"/>
        <v>647859.55210124981</v>
      </c>
      <c r="AI158" s="116">
        <f t="shared" si="131"/>
        <v>0</v>
      </c>
      <c r="AJ158" s="115">
        <f t="shared" si="133"/>
        <v>642494.27869754296</v>
      </c>
      <c r="AK158" s="115">
        <f t="shared" si="135"/>
        <v>0</v>
      </c>
      <c r="AL158" s="116">
        <f t="shared" si="137"/>
        <v>637173.43800861691</v>
      </c>
      <c r="AM158" s="116">
        <f t="shared" si="139"/>
        <v>0</v>
      </c>
      <c r="AN158" s="115">
        <f t="shared" si="141"/>
        <v>0</v>
      </c>
      <c r="AO158" s="115">
        <f t="shared" si="143"/>
        <v>0</v>
      </c>
      <c r="AP158" s="116">
        <f t="shared" si="145"/>
        <v>0</v>
      </c>
      <c r="AQ158" s="116">
        <f t="shared" si="147"/>
        <v>0</v>
      </c>
      <c r="AR158" s="110">
        <f t="shared" si="149"/>
        <v>0</v>
      </c>
      <c r="AS158" s="109">
        <f t="shared" si="109"/>
        <v>3239521.782398751</v>
      </c>
      <c r="AT158" s="85">
        <f t="shared" si="116"/>
        <v>-348166906.71439868</v>
      </c>
      <c r="AV158" s="45">
        <f t="shared" si="117"/>
        <v>0</v>
      </c>
      <c r="AW158" s="111">
        <f t="shared" si="110"/>
        <v>7500</v>
      </c>
      <c r="AX158" s="111">
        <f t="shared" si="120"/>
        <v>7500</v>
      </c>
      <c r="AY158" s="111">
        <f t="shared" si="123"/>
        <v>7500</v>
      </c>
      <c r="AZ158" s="111">
        <f t="shared" si="126"/>
        <v>7500</v>
      </c>
      <c r="BA158" s="111">
        <f t="shared" si="129"/>
        <v>7500</v>
      </c>
      <c r="BB158" s="112">
        <f t="shared" si="111"/>
        <v>37500</v>
      </c>
    </row>
    <row r="159" spans="1:54" x14ac:dyDescent="0.25">
      <c r="A159" s="135" t="s">
        <v>81</v>
      </c>
      <c r="B159" s="142">
        <f t="shared" si="112"/>
        <v>49795</v>
      </c>
      <c r="C159" s="82">
        <v>148</v>
      </c>
      <c r="D159" s="102">
        <f t="shared" si="101"/>
        <v>80523.243451820861</v>
      </c>
      <c r="E159" s="102">
        <f t="shared" si="104"/>
        <v>47311.958723843309</v>
      </c>
      <c r="F159" s="102">
        <f t="shared" si="102"/>
        <v>33211.284727977545</v>
      </c>
      <c r="G159" s="103">
        <f t="shared" si="105"/>
        <v>80523.243451820861</v>
      </c>
      <c r="H159" s="100">
        <f t="shared" si="113"/>
        <v>11321658.80899442</v>
      </c>
      <c r="J159" s="104" t="str">
        <f t="shared" si="103"/>
        <v>year13</v>
      </c>
      <c r="K159" s="113">
        <f t="shared" si="106"/>
        <v>0</v>
      </c>
      <c r="L159" s="113">
        <f t="shared" si="114"/>
        <v>948995.29769080644</v>
      </c>
      <c r="M159" s="110">
        <f t="shared" si="118"/>
        <v>0</v>
      </c>
      <c r="N159" s="110">
        <f t="shared" si="121"/>
        <v>954473.28298405604</v>
      </c>
      <c r="O159" s="113">
        <f t="shared" si="124"/>
        <v>0</v>
      </c>
      <c r="P159" s="113">
        <f t="shared" si="127"/>
        <v>959905.90213474527</v>
      </c>
      <c r="Q159" s="110">
        <f t="shared" si="130"/>
        <v>0</v>
      </c>
      <c r="R159" s="110">
        <f t="shared" si="132"/>
        <v>965293.53084430099</v>
      </c>
      <c r="S159" s="113">
        <f t="shared" si="134"/>
        <v>0</v>
      </c>
      <c r="T159" s="113">
        <f t="shared" si="136"/>
        <v>970636.54170276423</v>
      </c>
      <c r="U159" s="110">
        <f t="shared" si="138"/>
        <v>0</v>
      </c>
      <c r="V159" s="110">
        <f t="shared" si="140"/>
        <v>0</v>
      </c>
      <c r="W159" s="113">
        <f t="shared" si="142"/>
        <v>0</v>
      </c>
      <c r="X159" s="113">
        <f t="shared" si="144"/>
        <v>0</v>
      </c>
      <c r="Y159" s="110">
        <f t="shared" si="146"/>
        <v>0</v>
      </c>
      <c r="Z159" s="117">
        <f t="shared" si="148"/>
        <v>0</v>
      </c>
      <c r="AA159" s="85">
        <f t="shared" si="107"/>
        <v>4799304.555356673</v>
      </c>
      <c r="AC159" s="115">
        <f t="shared" si="108"/>
        <v>0</v>
      </c>
      <c r="AD159" s="115">
        <f t="shared" si="115"/>
        <v>661469.57134561078</v>
      </c>
      <c r="AE159" s="116">
        <f t="shared" si="119"/>
        <v>0</v>
      </c>
      <c r="AF159" s="116">
        <f t="shared" si="122"/>
        <v>655991.58605236094</v>
      </c>
      <c r="AG159" s="115">
        <f t="shared" si="125"/>
        <v>0</v>
      </c>
      <c r="AH159" s="115">
        <f t="shared" si="128"/>
        <v>650558.96690167172</v>
      </c>
      <c r="AI159" s="116">
        <f t="shared" si="131"/>
        <v>0</v>
      </c>
      <c r="AJ159" s="116">
        <f t="shared" si="133"/>
        <v>645171.33819211612</v>
      </c>
      <c r="AK159" s="115">
        <f t="shared" si="135"/>
        <v>0</v>
      </c>
      <c r="AL159" s="115">
        <f t="shared" si="137"/>
        <v>639828.32733365276</v>
      </c>
      <c r="AM159" s="116">
        <f t="shared" si="139"/>
        <v>0</v>
      </c>
      <c r="AN159" s="116">
        <f t="shared" si="141"/>
        <v>0</v>
      </c>
      <c r="AO159" s="115">
        <f t="shared" si="143"/>
        <v>0</v>
      </c>
      <c r="AP159" s="115">
        <f t="shared" si="145"/>
        <v>0</v>
      </c>
      <c r="AQ159" s="116">
        <f t="shared" si="147"/>
        <v>0</v>
      </c>
      <c r="AR159" s="110">
        <f t="shared" si="149"/>
        <v>0</v>
      </c>
      <c r="AS159" s="109">
        <f t="shared" si="109"/>
        <v>3253019.7898254124</v>
      </c>
      <c r="AT159" s="85">
        <f t="shared" si="116"/>
        <v>-351419926.50422412</v>
      </c>
      <c r="AV159" s="45">
        <f t="shared" si="117"/>
        <v>0</v>
      </c>
      <c r="AW159" s="111">
        <f t="shared" si="110"/>
        <v>7500</v>
      </c>
      <c r="AX159" s="111">
        <f t="shared" si="120"/>
        <v>7500</v>
      </c>
      <c r="AY159" s="111">
        <f t="shared" si="123"/>
        <v>7500</v>
      </c>
      <c r="AZ159" s="111">
        <f t="shared" si="126"/>
        <v>7500</v>
      </c>
      <c r="BA159" s="111">
        <f t="shared" si="129"/>
        <v>7500</v>
      </c>
      <c r="BB159" s="112">
        <f t="shared" si="111"/>
        <v>37500</v>
      </c>
    </row>
    <row r="160" spans="1:54" x14ac:dyDescent="0.25">
      <c r="A160" s="135" t="s">
        <v>82</v>
      </c>
      <c r="B160" s="142">
        <f t="shared" si="112"/>
        <v>49826</v>
      </c>
      <c r="C160" s="82">
        <v>149</v>
      </c>
      <c r="D160" s="102">
        <f t="shared" si="101"/>
        <v>80523.243451820861</v>
      </c>
      <c r="E160" s="102">
        <f t="shared" si="104"/>
        <v>47173.578370810072</v>
      </c>
      <c r="F160" s="102">
        <f t="shared" si="102"/>
        <v>33349.665081010782</v>
      </c>
      <c r="G160" s="103">
        <f t="shared" si="105"/>
        <v>80523.243451820861</v>
      </c>
      <c r="H160" s="100">
        <f t="shared" si="113"/>
        <v>11288309.143913409</v>
      </c>
      <c r="J160" s="104" t="str">
        <f t="shared" si="103"/>
        <v>year14</v>
      </c>
      <c r="K160" s="110">
        <f t="shared" si="106"/>
        <v>0</v>
      </c>
      <c r="L160" s="113">
        <f t="shared" si="114"/>
        <v>946239.17447686614</v>
      </c>
      <c r="M160" s="113">
        <f t="shared" si="118"/>
        <v>0</v>
      </c>
      <c r="N160" s="110">
        <f t="shared" si="121"/>
        <v>951739.98470883805</v>
      </c>
      <c r="O160" s="110">
        <f t="shared" si="124"/>
        <v>0</v>
      </c>
      <c r="P160" s="113">
        <f t="shared" si="127"/>
        <v>957195.23977265507</v>
      </c>
      <c r="Q160" s="113">
        <f t="shared" si="130"/>
        <v>0</v>
      </c>
      <c r="R160" s="110">
        <f t="shared" si="132"/>
        <v>962605.31693516718</v>
      </c>
      <c r="S160" s="110">
        <f t="shared" si="134"/>
        <v>0</v>
      </c>
      <c r="T160" s="113">
        <f t="shared" si="136"/>
        <v>967970.59033887403</v>
      </c>
      <c r="U160" s="113">
        <f t="shared" si="138"/>
        <v>0</v>
      </c>
      <c r="V160" s="110">
        <f t="shared" si="140"/>
        <v>0</v>
      </c>
      <c r="W160" s="110">
        <f t="shared" si="142"/>
        <v>0</v>
      </c>
      <c r="X160" s="113">
        <f t="shared" si="144"/>
        <v>0</v>
      </c>
      <c r="Y160" s="113">
        <f t="shared" si="146"/>
        <v>0</v>
      </c>
      <c r="Z160" s="117">
        <f t="shared" si="148"/>
        <v>0</v>
      </c>
      <c r="AA160" s="85">
        <f t="shared" si="107"/>
        <v>4785750.3062324002</v>
      </c>
      <c r="AC160" s="116">
        <f t="shared" si="108"/>
        <v>0</v>
      </c>
      <c r="AD160" s="115">
        <f t="shared" si="115"/>
        <v>664225.69455955084</v>
      </c>
      <c r="AE160" s="115">
        <f t="shared" si="119"/>
        <v>0</v>
      </c>
      <c r="AF160" s="116">
        <f t="shared" si="122"/>
        <v>658724.88432757917</v>
      </c>
      <c r="AG160" s="116">
        <f t="shared" si="125"/>
        <v>0</v>
      </c>
      <c r="AH160" s="115">
        <f t="shared" si="128"/>
        <v>653269.62926376204</v>
      </c>
      <c r="AI160" s="115">
        <f t="shared" si="131"/>
        <v>0</v>
      </c>
      <c r="AJ160" s="116">
        <f t="shared" si="133"/>
        <v>647859.55210124981</v>
      </c>
      <c r="AK160" s="116">
        <f t="shared" si="135"/>
        <v>0</v>
      </c>
      <c r="AL160" s="115">
        <f t="shared" si="137"/>
        <v>642494.27869754296</v>
      </c>
      <c r="AM160" s="115">
        <f t="shared" si="139"/>
        <v>0</v>
      </c>
      <c r="AN160" s="116">
        <f t="shared" si="141"/>
        <v>0</v>
      </c>
      <c r="AO160" s="116">
        <f t="shared" si="143"/>
        <v>0</v>
      </c>
      <c r="AP160" s="115">
        <f t="shared" si="145"/>
        <v>0</v>
      </c>
      <c r="AQ160" s="115">
        <f t="shared" si="147"/>
        <v>0</v>
      </c>
      <c r="AR160" s="110">
        <f t="shared" si="149"/>
        <v>0</v>
      </c>
      <c r="AS160" s="109">
        <f t="shared" si="109"/>
        <v>3266574.0389496847</v>
      </c>
      <c r="AT160" s="85">
        <f t="shared" si="116"/>
        <v>-354686500.54317379</v>
      </c>
      <c r="AV160" s="45">
        <f t="shared" si="117"/>
        <v>0</v>
      </c>
      <c r="AW160" s="111">
        <f t="shared" si="110"/>
        <v>7500</v>
      </c>
      <c r="AX160" s="111">
        <f t="shared" si="120"/>
        <v>7500</v>
      </c>
      <c r="AY160" s="111">
        <f t="shared" si="123"/>
        <v>7500</v>
      </c>
      <c r="AZ160" s="111">
        <f t="shared" si="126"/>
        <v>7500</v>
      </c>
      <c r="BA160" s="111">
        <f t="shared" si="129"/>
        <v>7500</v>
      </c>
      <c r="BB160" s="112">
        <f t="shared" si="111"/>
        <v>37500</v>
      </c>
    </row>
    <row r="161" spans="1:54" x14ac:dyDescent="0.25">
      <c r="A161" s="135" t="s">
        <v>82</v>
      </c>
      <c r="B161" s="142">
        <f t="shared" si="112"/>
        <v>49856</v>
      </c>
      <c r="C161" s="82">
        <v>150</v>
      </c>
      <c r="D161" s="102">
        <f t="shared" si="101"/>
        <v>80523.243451820861</v>
      </c>
      <c r="E161" s="102">
        <f t="shared" si="104"/>
        <v>47034.621432972526</v>
      </c>
      <c r="F161" s="102">
        <f t="shared" si="102"/>
        <v>33488.622018848335</v>
      </c>
      <c r="G161" s="103">
        <f t="shared" si="105"/>
        <v>80523.243451820861</v>
      </c>
      <c r="H161" s="100">
        <f t="shared" si="113"/>
        <v>11254820.521894561</v>
      </c>
      <c r="J161" s="104" t="str">
        <f t="shared" si="103"/>
        <v>year14</v>
      </c>
      <c r="K161" s="110">
        <f t="shared" si="106"/>
        <v>0</v>
      </c>
      <c r="L161" s="110">
        <f t="shared" si="114"/>
        <v>943471.56741620146</v>
      </c>
      <c r="M161" s="113">
        <f t="shared" si="118"/>
        <v>0</v>
      </c>
      <c r="N161" s="113">
        <f t="shared" si="121"/>
        <v>948995.29769080644</v>
      </c>
      <c r="O161" s="110">
        <f t="shared" si="124"/>
        <v>0</v>
      </c>
      <c r="P161" s="110">
        <f t="shared" si="127"/>
        <v>954473.28298405604</v>
      </c>
      <c r="Q161" s="113">
        <f t="shared" si="130"/>
        <v>0</v>
      </c>
      <c r="R161" s="113">
        <f t="shared" si="132"/>
        <v>959905.90213474527</v>
      </c>
      <c r="S161" s="110">
        <f t="shared" si="134"/>
        <v>0</v>
      </c>
      <c r="T161" s="110">
        <f t="shared" si="136"/>
        <v>965293.53084430099</v>
      </c>
      <c r="U161" s="113">
        <f t="shared" si="138"/>
        <v>0</v>
      </c>
      <c r="V161" s="113">
        <f t="shared" si="140"/>
        <v>0</v>
      </c>
      <c r="W161" s="110">
        <f t="shared" si="142"/>
        <v>0</v>
      </c>
      <c r="X161" s="110">
        <f t="shared" si="144"/>
        <v>0</v>
      </c>
      <c r="Y161" s="113">
        <f t="shared" si="146"/>
        <v>0</v>
      </c>
      <c r="Z161" s="118">
        <f t="shared" si="148"/>
        <v>0</v>
      </c>
      <c r="AA161" s="85">
        <f t="shared" si="107"/>
        <v>4772139.5810701102</v>
      </c>
      <c r="AC161" s="116">
        <f t="shared" si="108"/>
        <v>0</v>
      </c>
      <c r="AD161" s="116">
        <f t="shared" si="115"/>
        <v>666993.30162021564</v>
      </c>
      <c r="AE161" s="115">
        <f t="shared" si="119"/>
        <v>0</v>
      </c>
      <c r="AF161" s="115">
        <f t="shared" si="122"/>
        <v>661469.57134561078</v>
      </c>
      <c r="AG161" s="116">
        <f t="shared" si="125"/>
        <v>0</v>
      </c>
      <c r="AH161" s="116">
        <f t="shared" si="128"/>
        <v>655991.58605236094</v>
      </c>
      <c r="AI161" s="115">
        <f t="shared" si="131"/>
        <v>0</v>
      </c>
      <c r="AJ161" s="115">
        <f t="shared" si="133"/>
        <v>650558.96690167172</v>
      </c>
      <c r="AK161" s="116">
        <f t="shared" si="135"/>
        <v>0</v>
      </c>
      <c r="AL161" s="116">
        <f t="shared" si="137"/>
        <v>645171.33819211612</v>
      </c>
      <c r="AM161" s="115">
        <f t="shared" si="139"/>
        <v>0</v>
      </c>
      <c r="AN161" s="115">
        <f t="shared" si="141"/>
        <v>0</v>
      </c>
      <c r="AO161" s="116">
        <f t="shared" si="143"/>
        <v>0</v>
      </c>
      <c r="AP161" s="116">
        <f t="shared" si="145"/>
        <v>0</v>
      </c>
      <c r="AQ161" s="115">
        <f t="shared" si="147"/>
        <v>0</v>
      </c>
      <c r="AR161" s="113">
        <f t="shared" si="149"/>
        <v>0</v>
      </c>
      <c r="AS161" s="109">
        <f t="shared" si="109"/>
        <v>3280184.7641119752</v>
      </c>
      <c r="AT161" s="85">
        <f t="shared" si="116"/>
        <v>-357966685.30728579</v>
      </c>
      <c r="AV161" s="45">
        <f t="shared" si="117"/>
        <v>0</v>
      </c>
      <c r="AW161" s="111">
        <f t="shared" si="110"/>
        <v>7500</v>
      </c>
      <c r="AX161" s="111">
        <f t="shared" si="120"/>
        <v>7500</v>
      </c>
      <c r="AY161" s="111">
        <f t="shared" si="123"/>
        <v>7500</v>
      </c>
      <c r="AZ161" s="111">
        <f t="shared" si="126"/>
        <v>7500</v>
      </c>
      <c r="BA161" s="111">
        <f t="shared" si="129"/>
        <v>7500</v>
      </c>
      <c r="BB161" s="112">
        <f t="shared" si="111"/>
        <v>37500</v>
      </c>
    </row>
    <row r="162" spans="1:54" x14ac:dyDescent="0.25">
      <c r="A162" s="135" t="s">
        <v>82</v>
      </c>
      <c r="B162" s="142">
        <f t="shared" si="112"/>
        <v>49887</v>
      </c>
      <c r="C162" s="82">
        <v>151</v>
      </c>
      <c r="D162" s="102">
        <f t="shared" si="101"/>
        <v>80523.243451820861</v>
      </c>
      <c r="E162" s="102">
        <f t="shared" si="104"/>
        <v>46895.085507893986</v>
      </c>
      <c r="F162" s="102">
        <f t="shared" si="102"/>
        <v>33628.157943926861</v>
      </c>
      <c r="G162" s="103">
        <f t="shared" si="105"/>
        <v>80523.243451820847</v>
      </c>
      <c r="H162" s="100">
        <f t="shared" si="113"/>
        <v>11221192.363950634</v>
      </c>
      <c r="J162" s="104" t="str">
        <f t="shared" si="103"/>
        <v>year14</v>
      </c>
      <c r="K162" s="113">
        <f t="shared" si="106"/>
        <v>0</v>
      </c>
      <c r="L162" s="110">
        <f t="shared" si="114"/>
        <v>940692.4286594505</v>
      </c>
      <c r="M162" s="110">
        <f t="shared" si="118"/>
        <v>0</v>
      </c>
      <c r="N162" s="113">
        <f t="shared" si="121"/>
        <v>946239.17447686614</v>
      </c>
      <c r="O162" s="113">
        <f t="shared" si="124"/>
        <v>0</v>
      </c>
      <c r="P162" s="110">
        <f t="shared" si="127"/>
        <v>951739.98470883805</v>
      </c>
      <c r="Q162" s="110">
        <f t="shared" si="130"/>
        <v>0</v>
      </c>
      <c r="R162" s="113">
        <f t="shared" si="132"/>
        <v>957195.23977265507</v>
      </c>
      <c r="S162" s="113">
        <f t="shared" si="134"/>
        <v>0</v>
      </c>
      <c r="T162" s="110">
        <f t="shared" si="136"/>
        <v>962605.31693516718</v>
      </c>
      <c r="U162" s="110">
        <f t="shared" si="138"/>
        <v>0</v>
      </c>
      <c r="V162" s="113">
        <f t="shared" si="140"/>
        <v>0</v>
      </c>
      <c r="W162" s="113">
        <f t="shared" si="142"/>
        <v>0</v>
      </c>
      <c r="X162" s="110">
        <f t="shared" si="144"/>
        <v>0</v>
      </c>
      <c r="Y162" s="110">
        <f t="shared" si="146"/>
        <v>0</v>
      </c>
      <c r="Z162" s="118">
        <f t="shared" si="148"/>
        <v>0</v>
      </c>
      <c r="AA162" s="85">
        <f t="shared" si="107"/>
        <v>4758472.1445529768</v>
      </c>
      <c r="AC162" s="115">
        <f t="shared" si="108"/>
        <v>0</v>
      </c>
      <c r="AD162" s="116">
        <f t="shared" si="115"/>
        <v>669772.44037696673</v>
      </c>
      <c r="AE162" s="116">
        <f t="shared" si="119"/>
        <v>0</v>
      </c>
      <c r="AF162" s="115">
        <f t="shared" si="122"/>
        <v>664225.69455955084</v>
      </c>
      <c r="AG162" s="115">
        <f t="shared" si="125"/>
        <v>0</v>
      </c>
      <c r="AH162" s="116">
        <f t="shared" si="128"/>
        <v>658724.88432757917</v>
      </c>
      <c r="AI162" s="116">
        <f t="shared" si="131"/>
        <v>0</v>
      </c>
      <c r="AJ162" s="115">
        <f t="shared" si="133"/>
        <v>653269.62926376204</v>
      </c>
      <c r="AK162" s="115">
        <f t="shared" si="135"/>
        <v>0</v>
      </c>
      <c r="AL162" s="116">
        <f t="shared" si="137"/>
        <v>647859.55210124981</v>
      </c>
      <c r="AM162" s="116">
        <f t="shared" si="139"/>
        <v>0</v>
      </c>
      <c r="AN162" s="115">
        <f t="shared" si="141"/>
        <v>0</v>
      </c>
      <c r="AO162" s="115">
        <f t="shared" si="143"/>
        <v>0</v>
      </c>
      <c r="AP162" s="116">
        <f t="shared" si="145"/>
        <v>0</v>
      </c>
      <c r="AQ162" s="116">
        <f t="shared" si="147"/>
        <v>0</v>
      </c>
      <c r="AR162" s="113">
        <f t="shared" si="149"/>
        <v>0</v>
      </c>
      <c r="AS162" s="109">
        <f t="shared" si="109"/>
        <v>3293852.2006291086</v>
      </c>
      <c r="AT162" s="85">
        <f t="shared" si="116"/>
        <v>-361260537.5079149</v>
      </c>
      <c r="AV162" s="45">
        <f t="shared" si="117"/>
        <v>0</v>
      </c>
      <c r="AW162" s="111">
        <f t="shared" si="110"/>
        <v>7500</v>
      </c>
      <c r="AX162" s="111">
        <f t="shared" si="120"/>
        <v>7500</v>
      </c>
      <c r="AY162" s="111">
        <f t="shared" si="123"/>
        <v>7500</v>
      </c>
      <c r="AZ162" s="111">
        <f t="shared" si="126"/>
        <v>7500</v>
      </c>
      <c r="BA162" s="111">
        <f t="shared" si="129"/>
        <v>7500</v>
      </c>
      <c r="BB162" s="112">
        <f t="shared" si="111"/>
        <v>37500</v>
      </c>
    </row>
    <row r="163" spans="1:54" x14ac:dyDescent="0.25">
      <c r="A163" s="135" t="s">
        <v>82</v>
      </c>
      <c r="B163" s="142">
        <f t="shared" si="112"/>
        <v>49918</v>
      </c>
      <c r="C163" s="82">
        <v>152</v>
      </c>
      <c r="D163" s="102">
        <f t="shared" si="101"/>
        <v>80523.243451820861</v>
      </c>
      <c r="E163" s="102">
        <f t="shared" si="104"/>
        <v>46754.968183127625</v>
      </c>
      <c r="F163" s="102">
        <f t="shared" si="102"/>
        <v>33768.275268693222</v>
      </c>
      <c r="G163" s="103">
        <f t="shared" si="105"/>
        <v>80523.243451820847</v>
      </c>
      <c r="H163" s="100">
        <f t="shared" si="113"/>
        <v>11187424.088681942</v>
      </c>
      <c r="J163" s="104" t="str">
        <f t="shared" si="103"/>
        <v>year14</v>
      </c>
      <c r="K163" s="113">
        <f t="shared" si="106"/>
        <v>0</v>
      </c>
      <c r="L163" s="113">
        <f t="shared" si="114"/>
        <v>937901.71015787974</v>
      </c>
      <c r="M163" s="110">
        <f t="shared" si="118"/>
        <v>0</v>
      </c>
      <c r="N163" s="110">
        <f t="shared" si="121"/>
        <v>943471.56741620146</v>
      </c>
      <c r="O163" s="113">
        <f t="shared" si="124"/>
        <v>0</v>
      </c>
      <c r="P163" s="113">
        <f t="shared" si="127"/>
        <v>948995.29769080644</v>
      </c>
      <c r="Q163" s="110">
        <f t="shared" si="130"/>
        <v>0</v>
      </c>
      <c r="R163" s="110">
        <f t="shared" si="132"/>
        <v>954473.28298405604</v>
      </c>
      <c r="S163" s="113">
        <f t="shared" si="134"/>
        <v>0</v>
      </c>
      <c r="T163" s="113">
        <f t="shared" si="136"/>
        <v>959905.90213474527</v>
      </c>
      <c r="U163" s="110">
        <f t="shared" si="138"/>
        <v>0</v>
      </c>
      <c r="V163" s="110">
        <f t="shared" si="140"/>
        <v>0</v>
      </c>
      <c r="W163" s="113">
        <f t="shared" si="142"/>
        <v>0</v>
      </c>
      <c r="X163" s="113">
        <f t="shared" si="144"/>
        <v>0</v>
      </c>
      <c r="Y163" s="110">
        <f t="shared" si="146"/>
        <v>0</v>
      </c>
      <c r="Z163" s="117">
        <f t="shared" si="148"/>
        <v>0</v>
      </c>
      <c r="AA163" s="85">
        <f t="shared" si="107"/>
        <v>4744747.7603836888</v>
      </c>
      <c r="AC163" s="115">
        <f t="shared" si="108"/>
        <v>0</v>
      </c>
      <c r="AD163" s="115">
        <f t="shared" si="115"/>
        <v>672563.15887853724</v>
      </c>
      <c r="AE163" s="116">
        <f t="shared" si="119"/>
        <v>0</v>
      </c>
      <c r="AF163" s="116">
        <f t="shared" si="122"/>
        <v>666993.30162021564</v>
      </c>
      <c r="AG163" s="115">
        <f t="shared" si="125"/>
        <v>0</v>
      </c>
      <c r="AH163" s="115">
        <f t="shared" si="128"/>
        <v>661469.57134561078</v>
      </c>
      <c r="AI163" s="116">
        <f t="shared" si="131"/>
        <v>0</v>
      </c>
      <c r="AJ163" s="116">
        <f t="shared" si="133"/>
        <v>655991.58605236094</v>
      </c>
      <c r="AK163" s="115">
        <f t="shared" si="135"/>
        <v>0</v>
      </c>
      <c r="AL163" s="115">
        <f t="shared" si="137"/>
        <v>650558.96690167172</v>
      </c>
      <c r="AM163" s="116">
        <f t="shared" si="139"/>
        <v>0</v>
      </c>
      <c r="AN163" s="116">
        <f t="shared" si="141"/>
        <v>0</v>
      </c>
      <c r="AO163" s="115">
        <f t="shared" si="143"/>
        <v>0</v>
      </c>
      <c r="AP163" s="115">
        <f t="shared" si="145"/>
        <v>0</v>
      </c>
      <c r="AQ163" s="116">
        <f t="shared" si="147"/>
        <v>0</v>
      </c>
      <c r="AR163" s="110">
        <f t="shared" si="149"/>
        <v>0</v>
      </c>
      <c r="AS163" s="109">
        <f t="shared" si="109"/>
        <v>3307576.5847983961</v>
      </c>
      <c r="AT163" s="85">
        <f t="shared" si="116"/>
        <v>-364568114.0927133</v>
      </c>
      <c r="AV163" s="45">
        <f t="shared" si="117"/>
        <v>0</v>
      </c>
      <c r="AW163" s="111">
        <f t="shared" si="110"/>
        <v>7500</v>
      </c>
      <c r="AX163" s="111">
        <f t="shared" si="120"/>
        <v>7500</v>
      </c>
      <c r="AY163" s="111">
        <f t="shared" si="123"/>
        <v>7500</v>
      </c>
      <c r="AZ163" s="111">
        <f t="shared" si="126"/>
        <v>7500</v>
      </c>
      <c r="BA163" s="111">
        <f t="shared" si="129"/>
        <v>7500</v>
      </c>
      <c r="BB163" s="112">
        <f t="shared" si="111"/>
        <v>37500</v>
      </c>
    </row>
    <row r="164" spans="1:54" x14ac:dyDescent="0.25">
      <c r="A164" s="135" t="s">
        <v>82</v>
      </c>
      <c r="B164" s="142">
        <f t="shared" si="112"/>
        <v>49948</v>
      </c>
      <c r="C164" s="82">
        <v>153</v>
      </c>
      <c r="D164" s="102">
        <f t="shared" si="101"/>
        <v>80523.243451820861</v>
      </c>
      <c r="E164" s="102">
        <f t="shared" si="104"/>
        <v>46614.267036174751</v>
      </c>
      <c r="F164" s="102">
        <f t="shared" si="102"/>
        <v>33908.976415646117</v>
      </c>
      <c r="G164" s="103">
        <f t="shared" si="105"/>
        <v>80523.243451820861</v>
      </c>
      <c r="H164" s="100">
        <f t="shared" si="113"/>
        <v>11153515.112266297</v>
      </c>
      <c r="J164" s="104" t="str">
        <f t="shared" si="103"/>
        <v>year14</v>
      </c>
      <c r="K164" s="110">
        <f t="shared" si="106"/>
        <v>0</v>
      </c>
      <c r="L164" s="113">
        <f t="shared" si="114"/>
        <v>935099.36366255255</v>
      </c>
      <c r="M164" s="113">
        <f t="shared" si="118"/>
        <v>0</v>
      </c>
      <c r="N164" s="110">
        <f t="shared" si="121"/>
        <v>940692.4286594505</v>
      </c>
      <c r="O164" s="110">
        <f t="shared" si="124"/>
        <v>0</v>
      </c>
      <c r="P164" s="113">
        <f t="shared" si="127"/>
        <v>946239.17447686614</v>
      </c>
      <c r="Q164" s="113">
        <f t="shared" si="130"/>
        <v>0</v>
      </c>
      <c r="R164" s="110">
        <f t="shared" si="132"/>
        <v>951739.98470883805</v>
      </c>
      <c r="S164" s="110">
        <f t="shared" si="134"/>
        <v>0</v>
      </c>
      <c r="T164" s="113">
        <f t="shared" si="136"/>
        <v>957195.23977265507</v>
      </c>
      <c r="U164" s="113">
        <f t="shared" si="138"/>
        <v>0</v>
      </c>
      <c r="V164" s="110">
        <f t="shared" si="140"/>
        <v>0</v>
      </c>
      <c r="W164" s="110">
        <f t="shared" si="142"/>
        <v>0</v>
      </c>
      <c r="X164" s="113">
        <f t="shared" si="144"/>
        <v>0</v>
      </c>
      <c r="Y164" s="113">
        <f t="shared" si="146"/>
        <v>0</v>
      </c>
      <c r="Z164" s="117">
        <f t="shared" si="148"/>
        <v>0</v>
      </c>
      <c r="AA164" s="85">
        <f t="shared" si="107"/>
        <v>4730966.1912803622</v>
      </c>
      <c r="AC164" s="116">
        <f t="shared" si="108"/>
        <v>0</v>
      </c>
      <c r="AD164" s="115">
        <f t="shared" si="115"/>
        <v>675365.50537386443</v>
      </c>
      <c r="AE164" s="115">
        <f t="shared" si="119"/>
        <v>0</v>
      </c>
      <c r="AF164" s="116">
        <f t="shared" si="122"/>
        <v>669772.44037696673</v>
      </c>
      <c r="AG164" s="116">
        <f t="shared" si="125"/>
        <v>0</v>
      </c>
      <c r="AH164" s="115">
        <f t="shared" si="128"/>
        <v>664225.69455955084</v>
      </c>
      <c r="AI164" s="115">
        <f t="shared" si="131"/>
        <v>0</v>
      </c>
      <c r="AJ164" s="116">
        <f t="shared" si="133"/>
        <v>658724.88432757917</v>
      </c>
      <c r="AK164" s="116">
        <f t="shared" si="135"/>
        <v>0</v>
      </c>
      <c r="AL164" s="115">
        <f t="shared" si="137"/>
        <v>653269.62926376204</v>
      </c>
      <c r="AM164" s="115">
        <f t="shared" si="139"/>
        <v>0</v>
      </c>
      <c r="AN164" s="116">
        <f t="shared" si="141"/>
        <v>0</v>
      </c>
      <c r="AO164" s="116">
        <f t="shared" si="143"/>
        <v>0</v>
      </c>
      <c r="AP164" s="115">
        <f t="shared" si="145"/>
        <v>0</v>
      </c>
      <c r="AQ164" s="115">
        <f t="shared" si="147"/>
        <v>0</v>
      </c>
      <c r="AR164" s="110">
        <f t="shared" si="149"/>
        <v>0</v>
      </c>
      <c r="AS164" s="109">
        <f t="shared" si="109"/>
        <v>3321358.1539017232</v>
      </c>
      <c r="AT164" s="85">
        <f t="shared" si="116"/>
        <v>-367889472.24661499</v>
      </c>
      <c r="AV164" s="45">
        <f t="shared" si="117"/>
        <v>0</v>
      </c>
      <c r="AW164" s="111">
        <f t="shared" si="110"/>
        <v>7500</v>
      </c>
      <c r="AX164" s="111">
        <f t="shared" si="120"/>
        <v>7500</v>
      </c>
      <c r="AY164" s="111">
        <f t="shared" si="123"/>
        <v>7500</v>
      </c>
      <c r="AZ164" s="111">
        <f t="shared" si="126"/>
        <v>7500</v>
      </c>
      <c r="BA164" s="111">
        <f t="shared" si="129"/>
        <v>7500</v>
      </c>
      <c r="BB164" s="112">
        <f t="shared" si="111"/>
        <v>37500</v>
      </c>
    </row>
    <row r="165" spans="1:54" x14ac:dyDescent="0.25">
      <c r="A165" s="135" t="s">
        <v>82</v>
      </c>
      <c r="B165" s="142">
        <f t="shared" si="112"/>
        <v>49979</v>
      </c>
      <c r="C165" s="82">
        <v>154</v>
      </c>
      <c r="D165" s="102">
        <f t="shared" si="101"/>
        <v>80523.243451820861</v>
      </c>
      <c r="E165" s="102">
        <f t="shared" si="104"/>
        <v>46472.979634442883</v>
      </c>
      <c r="F165" s="102">
        <f t="shared" si="102"/>
        <v>34050.263817377971</v>
      </c>
      <c r="G165" s="103">
        <f t="shared" si="105"/>
        <v>80523.243451820861</v>
      </c>
      <c r="H165" s="100">
        <f t="shared" si="113"/>
        <v>11119464.848448919</v>
      </c>
      <c r="J165" s="104" t="str">
        <f t="shared" si="103"/>
        <v>year14</v>
      </c>
      <c r="K165" s="110">
        <f t="shared" si="106"/>
        <v>0</v>
      </c>
      <c r="L165" s="110">
        <f t="shared" si="114"/>
        <v>932285.340723495</v>
      </c>
      <c r="M165" s="113">
        <f t="shared" si="118"/>
        <v>0</v>
      </c>
      <c r="N165" s="113">
        <f t="shared" si="121"/>
        <v>937901.71015787974</v>
      </c>
      <c r="O165" s="110">
        <f t="shared" si="124"/>
        <v>0</v>
      </c>
      <c r="P165" s="110">
        <f t="shared" si="127"/>
        <v>943471.56741620146</v>
      </c>
      <c r="Q165" s="113">
        <f t="shared" si="130"/>
        <v>0</v>
      </c>
      <c r="R165" s="113">
        <f t="shared" si="132"/>
        <v>948995.29769080644</v>
      </c>
      <c r="S165" s="110">
        <f t="shared" si="134"/>
        <v>0</v>
      </c>
      <c r="T165" s="110">
        <f t="shared" si="136"/>
        <v>954473.28298405604</v>
      </c>
      <c r="U165" s="113">
        <f t="shared" si="138"/>
        <v>0</v>
      </c>
      <c r="V165" s="113">
        <f t="shared" si="140"/>
        <v>0</v>
      </c>
      <c r="W165" s="110">
        <f t="shared" si="142"/>
        <v>0</v>
      </c>
      <c r="X165" s="110">
        <f t="shared" si="144"/>
        <v>0</v>
      </c>
      <c r="Y165" s="113">
        <f t="shared" si="146"/>
        <v>0</v>
      </c>
      <c r="Z165" s="118">
        <f t="shared" si="148"/>
        <v>0</v>
      </c>
      <c r="AA165" s="85">
        <f t="shared" si="107"/>
        <v>4717127.1989724385</v>
      </c>
      <c r="AC165" s="116">
        <f t="shared" si="108"/>
        <v>0</v>
      </c>
      <c r="AD165" s="116">
        <f t="shared" si="115"/>
        <v>678179.52831292234</v>
      </c>
      <c r="AE165" s="115">
        <f t="shared" si="119"/>
        <v>0</v>
      </c>
      <c r="AF165" s="115">
        <f t="shared" si="122"/>
        <v>672563.15887853724</v>
      </c>
      <c r="AG165" s="116">
        <f t="shared" si="125"/>
        <v>0</v>
      </c>
      <c r="AH165" s="116">
        <f t="shared" si="128"/>
        <v>666993.30162021564</v>
      </c>
      <c r="AI165" s="115">
        <f t="shared" si="131"/>
        <v>0</v>
      </c>
      <c r="AJ165" s="115">
        <f t="shared" si="133"/>
        <v>661469.57134561078</v>
      </c>
      <c r="AK165" s="116">
        <f t="shared" si="135"/>
        <v>0</v>
      </c>
      <c r="AL165" s="116">
        <f t="shared" si="137"/>
        <v>655991.58605236094</v>
      </c>
      <c r="AM165" s="115">
        <f t="shared" si="139"/>
        <v>0</v>
      </c>
      <c r="AN165" s="115">
        <f t="shared" si="141"/>
        <v>0</v>
      </c>
      <c r="AO165" s="116">
        <f t="shared" si="143"/>
        <v>0</v>
      </c>
      <c r="AP165" s="116">
        <f t="shared" si="145"/>
        <v>0</v>
      </c>
      <c r="AQ165" s="115">
        <f t="shared" si="147"/>
        <v>0</v>
      </c>
      <c r="AR165" s="113">
        <f t="shared" si="149"/>
        <v>0</v>
      </c>
      <c r="AS165" s="109">
        <f t="shared" si="109"/>
        <v>3335197.1462096469</v>
      </c>
      <c r="AT165" s="85">
        <f t="shared" si="116"/>
        <v>-371224669.39282465</v>
      </c>
      <c r="AV165" s="45">
        <f t="shared" si="117"/>
        <v>0</v>
      </c>
      <c r="AW165" s="111">
        <f t="shared" si="110"/>
        <v>7500</v>
      </c>
      <c r="AX165" s="111">
        <f t="shared" si="120"/>
        <v>7500</v>
      </c>
      <c r="AY165" s="111">
        <f t="shared" si="123"/>
        <v>7500</v>
      </c>
      <c r="AZ165" s="111">
        <f t="shared" si="126"/>
        <v>7500</v>
      </c>
      <c r="BA165" s="111">
        <f t="shared" si="129"/>
        <v>7500</v>
      </c>
      <c r="BB165" s="112">
        <f t="shared" si="111"/>
        <v>37500</v>
      </c>
    </row>
    <row r="166" spans="1:54" x14ac:dyDescent="0.25">
      <c r="A166" s="135" t="s">
        <v>82</v>
      </c>
      <c r="B166" s="142">
        <f t="shared" si="112"/>
        <v>50009</v>
      </c>
      <c r="C166" s="82">
        <v>155</v>
      </c>
      <c r="D166" s="102">
        <f t="shared" si="101"/>
        <v>80523.243451820861</v>
      </c>
      <c r="E166" s="102">
        <f t="shared" si="104"/>
        <v>46331.103535203809</v>
      </c>
      <c r="F166" s="102">
        <f t="shared" si="102"/>
        <v>34192.139916617052</v>
      </c>
      <c r="G166" s="103">
        <f t="shared" si="105"/>
        <v>80523.243451820861</v>
      </c>
      <c r="H166" s="100">
        <f t="shared" si="113"/>
        <v>11085272.708532302</v>
      </c>
      <c r="J166" s="104" t="str">
        <f t="shared" si="103"/>
        <v>year14</v>
      </c>
      <c r="K166" s="113">
        <f t="shared" si="106"/>
        <v>0</v>
      </c>
      <c r="L166" s="110">
        <f t="shared" si="114"/>
        <v>929459.59268885769</v>
      </c>
      <c r="M166" s="110">
        <f t="shared" si="118"/>
        <v>0</v>
      </c>
      <c r="N166" s="113">
        <f t="shared" si="121"/>
        <v>935099.36366255255</v>
      </c>
      <c r="O166" s="113">
        <f t="shared" si="124"/>
        <v>0</v>
      </c>
      <c r="P166" s="110">
        <f t="shared" si="127"/>
        <v>940692.4286594505</v>
      </c>
      <c r="Q166" s="110">
        <f t="shared" si="130"/>
        <v>0</v>
      </c>
      <c r="R166" s="113">
        <f t="shared" si="132"/>
        <v>946239.17447686614</v>
      </c>
      <c r="S166" s="113">
        <f t="shared" si="134"/>
        <v>0</v>
      </c>
      <c r="T166" s="110">
        <f t="shared" si="136"/>
        <v>951739.98470883805</v>
      </c>
      <c r="U166" s="110">
        <f t="shared" si="138"/>
        <v>0</v>
      </c>
      <c r="V166" s="113">
        <f t="shared" si="140"/>
        <v>0</v>
      </c>
      <c r="W166" s="113">
        <f t="shared" si="142"/>
        <v>0</v>
      </c>
      <c r="X166" s="110">
        <f t="shared" si="144"/>
        <v>0</v>
      </c>
      <c r="Y166" s="110">
        <f t="shared" si="146"/>
        <v>0</v>
      </c>
      <c r="Z166" s="118">
        <f t="shared" si="148"/>
        <v>0</v>
      </c>
      <c r="AA166" s="85">
        <f t="shared" si="107"/>
        <v>4703230.5441965647</v>
      </c>
      <c r="AC166" s="115">
        <f t="shared" si="108"/>
        <v>0</v>
      </c>
      <c r="AD166" s="116">
        <f t="shared" si="115"/>
        <v>681005.27634755941</v>
      </c>
      <c r="AE166" s="116">
        <f t="shared" si="119"/>
        <v>0</v>
      </c>
      <c r="AF166" s="115">
        <f t="shared" si="122"/>
        <v>675365.50537386443</v>
      </c>
      <c r="AG166" s="115">
        <f t="shared" si="125"/>
        <v>0</v>
      </c>
      <c r="AH166" s="116">
        <f t="shared" si="128"/>
        <v>669772.44037696673</v>
      </c>
      <c r="AI166" s="116">
        <f t="shared" si="131"/>
        <v>0</v>
      </c>
      <c r="AJ166" s="115">
        <f t="shared" si="133"/>
        <v>664225.69455955084</v>
      </c>
      <c r="AK166" s="115">
        <f t="shared" si="135"/>
        <v>0</v>
      </c>
      <c r="AL166" s="116">
        <f t="shared" si="137"/>
        <v>658724.88432757917</v>
      </c>
      <c r="AM166" s="116">
        <f t="shared" si="139"/>
        <v>0</v>
      </c>
      <c r="AN166" s="115">
        <f t="shared" si="141"/>
        <v>0</v>
      </c>
      <c r="AO166" s="115">
        <f t="shared" si="143"/>
        <v>0</v>
      </c>
      <c r="AP166" s="116">
        <f t="shared" si="145"/>
        <v>0</v>
      </c>
      <c r="AQ166" s="116">
        <f t="shared" si="147"/>
        <v>0</v>
      </c>
      <c r="AR166" s="113">
        <f t="shared" si="149"/>
        <v>0</v>
      </c>
      <c r="AS166" s="109">
        <f t="shared" si="109"/>
        <v>3349093.8009855207</v>
      </c>
      <c r="AT166" s="85">
        <f t="shared" si="116"/>
        <v>-374573763.19381016</v>
      </c>
      <c r="AV166" s="45">
        <f t="shared" si="117"/>
        <v>0</v>
      </c>
      <c r="AW166" s="111">
        <f t="shared" si="110"/>
        <v>7500</v>
      </c>
      <c r="AX166" s="111">
        <f t="shared" si="120"/>
        <v>7500</v>
      </c>
      <c r="AY166" s="111">
        <f t="shared" si="123"/>
        <v>7500</v>
      </c>
      <c r="AZ166" s="111">
        <f t="shared" si="126"/>
        <v>7500</v>
      </c>
      <c r="BA166" s="111">
        <f t="shared" si="129"/>
        <v>7500</v>
      </c>
      <c r="BB166" s="112">
        <f t="shared" si="111"/>
        <v>37500</v>
      </c>
    </row>
    <row r="167" spans="1:54" x14ac:dyDescent="0.25">
      <c r="A167" s="135" t="s">
        <v>82</v>
      </c>
      <c r="B167" s="142">
        <f t="shared" si="112"/>
        <v>50040</v>
      </c>
      <c r="C167" s="82">
        <v>156</v>
      </c>
      <c r="D167" s="102">
        <f t="shared" si="101"/>
        <v>80523.243451820861</v>
      </c>
      <c r="E167" s="102">
        <f t="shared" si="104"/>
        <v>46188.636285551242</v>
      </c>
      <c r="F167" s="102">
        <f t="shared" si="102"/>
        <v>34334.607166269619</v>
      </c>
      <c r="G167" s="103">
        <f t="shared" si="105"/>
        <v>80523.243451820861</v>
      </c>
      <c r="H167" s="100">
        <f t="shared" si="113"/>
        <v>11050938.101366032</v>
      </c>
      <c r="J167" s="104" t="str">
        <f t="shared" si="103"/>
        <v>year14</v>
      </c>
      <c r="K167" s="113">
        <f t="shared" si="106"/>
        <v>0</v>
      </c>
      <c r="L167" s="113">
        <f t="shared" si="114"/>
        <v>926622.07070407621</v>
      </c>
      <c r="M167" s="110">
        <f t="shared" si="118"/>
        <v>0</v>
      </c>
      <c r="N167" s="110">
        <f t="shared" si="121"/>
        <v>932285.340723495</v>
      </c>
      <c r="O167" s="113">
        <f t="shared" si="124"/>
        <v>0</v>
      </c>
      <c r="P167" s="113">
        <f t="shared" si="127"/>
        <v>937901.71015787974</v>
      </c>
      <c r="Q167" s="110">
        <f t="shared" si="130"/>
        <v>0</v>
      </c>
      <c r="R167" s="110">
        <f t="shared" si="132"/>
        <v>943471.56741620146</v>
      </c>
      <c r="S167" s="113">
        <f t="shared" si="134"/>
        <v>0</v>
      </c>
      <c r="T167" s="113">
        <f t="shared" si="136"/>
        <v>948995.29769080644</v>
      </c>
      <c r="U167" s="110">
        <f t="shared" si="138"/>
        <v>0</v>
      </c>
      <c r="V167" s="110">
        <f t="shared" si="140"/>
        <v>0</v>
      </c>
      <c r="W167" s="113">
        <f t="shared" si="142"/>
        <v>0</v>
      </c>
      <c r="X167" s="113">
        <f t="shared" si="144"/>
        <v>0</v>
      </c>
      <c r="Y167" s="110">
        <f t="shared" si="146"/>
        <v>0</v>
      </c>
      <c r="Z167" s="117">
        <f t="shared" si="148"/>
        <v>0</v>
      </c>
      <c r="AA167" s="85">
        <f t="shared" si="107"/>
        <v>4689275.9866924584</v>
      </c>
      <c r="AC167" s="115">
        <f t="shared" si="108"/>
        <v>0</v>
      </c>
      <c r="AD167" s="115">
        <f t="shared" si="115"/>
        <v>683842.79833234102</v>
      </c>
      <c r="AE167" s="116">
        <f t="shared" si="119"/>
        <v>0</v>
      </c>
      <c r="AF167" s="116">
        <f t="shared" si="122"/>
        <v>678179.52831292234</v>
      </c>
      <c r="AG167" s="115">
        <f t="shared" si="125"/>
        <v>0</v>
      </c>
      <c r="AH167" s="115">
        <f t="shared" si="128"/>
        <v>672563.15887853724</v>
      </c>
      <c r="AI167" s="116">
        <f t="shared" si="131"/>
        <v>0</v>
      </c>
      <c r="AJ167" s="116">
        <f t="shared" si="133"/>
        <v>666993.30162021564</v>
      </c>
      <c r="AK167" s="115">
        <f t="shared" si="135"/>
        <v>0</v>
      </c>
      <c r="AL167" s="115">
        <f t="shared" si="137"/>
        <v>661469.57134561078</v>
      </c>
      <c r="AM167" s="116">
        <f t="shared" si="139"/>
        <v>0</v>
      </c>
      <c r="AN167" s="116">
        <f t="shared" si="141"/>
        <v>0</v>
      </c>
      <c r="AO167" s="115">
        <f t="shared" si="143"/>
        <v>0</v>
      </c>
      <c r="AP167" s="115">
        <f t="shared" si="145"/>
        <v>0</v>
      </c>
      <c r="AQ167" s="116">
        <f t="shared" si="147"/>
        <v>0</v>
      </c>
      <c r="AR167" s="110">
        <f t="shared" si="149"/>
        <v>0</v>
      </c>
      <c r="AS167" s="109">
        <f t="shared" si="109"/>
        <v>3363048.358489627</v>
      </c>
      <c r="AT167" s="85">
        <f t="shared" si="116"/>
        <v>-377936811.5522998</v>
      </c>
      <c r="AV167" s="45">
        <f t="shared" si="117"/>
        <v>0</v>
      </c>
      <c r="AW167" s="111">
        <f t="shared" si="110"/>
        <v>7500</v>
      </c>
      <c r="AX167" s="111">
        <f t="shared" si="120"/>
        <v>7500</v>
      </c>
      <c r="AY167" s="111">
        <f t="shared" si="123"/>
        <v>7500</v>
      </c>
      <c r="AZ167" s="111">
        <f t="shared" si="126"/>
        <v>7500</v>
      </c>
      <c r="BA167" s="111">
        <f t="shared" si="129"/>
        <v>7500</v>
      </c>
      <c r="BB167" s="112">
        <f t="shared" si="111"/>
        <v>37500</v>
      </c>
    </row>
    <row r="168" spans="1:54" x14ac:dyDescent="0.25">
      <c r="A168" s="135" t="s">
        <v>82</v>
      </c>
      <c r="B168" s="142">
        <f t="shared" si="112"/>
        <v>50071</v>
      </c>
      <c r="C168" s="82">
        <v>157</v>
      </c>
      <c r="D168" s="102">
        <f t="shared" si="101"/>
        <v>80523.243451820861</v>
      </c>
      <c r="E168" s="102">
        <f t="shared" si="104"/>
        <v>46045.575422358452</v>
      </c>
      <c r="F168" s="102">
        <f t="shared" si="102"/>
        <v>34477.668029462409</v>
      </c>
      <c r="G168" s="103">
        <f t="shared" si="105"/>
        <v>80523.243451820861</v>
      </c>
      <c r="H168" s="100">
        <f t="shared" si="113"/>
        <v>11016460.433336569</v>
      </c>
      <c r="J168" s="104" t="str">
        <f t="shared" si="103"/>
        <v>year14</v>
      </c>
      <c r="K168" s="110">
        <f t="shared" si="106"/>
        <v>0</v>
      </c>
      <c r="L168" s="113">
        <f t="shared" si="114"/>
        <v>923772.72571102483</v>
      </c>
      <c r="M168" s="113">
        <f t="shared" si="118"/>
        <v>0</v>
      </c>
      <c r="N168" s="110">
        <f t="shared" si="121"/>
        <v>929459.59268885769</v>
      </c>
      <c r="O168" s="110">
        <f t="shared" si="124"/>
        <v>0</v>
      </c>
      <c r="P168" s="113">
        <f t="shared" si="127"/>
        <v>935099.36366255255</v>
      </c>
      <c r="Q168" s="113">
        <f t="shared" si="130"/>
        <v>0</v>
      </c>
      <c r="R168" s="110">
        <f t="shared" si="132"/>
        <v>940692.4286594505</v>
      </c>
      <c r="S168" s="110">
        <f t="shared" si="134"/>
        <v>0</v>
      </c>
      <c r="T168" s="113">
        <f t="shared" si="136"/>
        <v>946239.17447686614</v>
      </c>
      <c r="U168" s="113">
        <f t="shared" si="138"/>
        <v>0</v>
      </c>
      <c r="V168" s="110">
        <f t="shared" si="140"/>
        <v>0</v>
      </c>
      <c r="W168" s="110">
        <f t="shared" si="142"/>
        <v>0</v>
      </c>
      <c r="X168" s="113">
        <f t="shared" si="144"/>
        <v>0</v>
      </c>
      <c r="Y168" s="113">
        <f t="shared" si="146"/>
        <v>0</v>
      </c>
      <c r="Z168" s="117">
        <f t="shared" si="148"/>
        <v>0</v>
      </c>
      <c r="AA168" s="85">
        <f t="shared" si="107"/>
        <v>4675263.2851987518</v>
      </c>
      <c r="AC168" s="116">
        <f t="shared" si="108"/>
        <v>0</v>
      </c>
      <c r="AD168" s="115">
        <f t="shared" si="115"/>
        <v>686692.14332539239</v>
      </c>
      <c r="AE168" s="115">
        <f t="shared" si="119"/>
        <v>0</v>
      </c>
      <c r="AF168" s="116">
        <f t="shared" si="122"/>
        <v>681005.27634755941</v>
      </c>
      <c r="AG168" s="116">
        <f t="shared" si="125"/>
        <v>0</v>
      </c>
      <c r="AH168" s="115">
        <f t="shared" si="128"/>
        <v>675365.50537386443</v>
      </c>
      <c r="AI168" s="115">
        <f t="shared" si="131"/>
        <v>0</v>
      </c>
      <c r="AJ168" s="116">
        <f t="shared" si="133"/>
        <v>669772.44037696673</v>
      </c>
      <c r="AK168" s="116">
        <f t="shared" si="135"/>
        <v>0</v>
      </c>
      <c r="AL168" s="115">
        <f t="shared" si="137"/>
        <v>664225.69455955084</v>
      </c>
      <c r="AM168" s="115">
        <f t="shared" si="139"/>
        <v>0</v>
      </c>
      <c r="AN168" s="116">
        <f t="shared" si="141"/>
        <v>0</v>
      </c>
      <c r="AO168" s="116">
        <f t="shared" si="143"/>
        <v>0</v>
      </c>
      <c r="AP168" s="115">
        <f t="shared" si="145"/>
        <v>0</v>
      </c>
      <c r="AQ168" s="115">
        <f t="shared" si="147"/>
        <v>0</v>
      </c>
      <c r="AR168" s="110">
        <f t="shared" si="149"/>
        <v>0</v>
      </c>
      <c r="AS168" s="109">
        <f t="shared" si="109"/>
        <v>3377061.0599833336</v>
      </c>
      <c r="AT168" s="85">
        <f t="shared" si="116"/>
        <v>-381313872.61228311</v>
      </c>
      <c r="AV168" s="45">
        <f t="shared" si="117"/>
        <v>0</v>
      </c>
      <c r="AW168" s="111">
        <f t="shared" si="110"/>
        <v>7500</v>
      </c>
      <c r="AX168" s="111">
        <f t="shared" si="120"/>
        <v>7500</v>
      </c>
      <c r="AY168" s="111">
        <f t="shared" si="123"/>
        <v>7500</v>
      </c>
      <c r="AZ168" s="111">
        <f t="shared" si="126"/>
        <v>7500</v>
      </c>
      <c r="BA168" s="111">
        <f t="shared" si="129"/>
        <v>7500</v>
      </c>
      <c r="BB168" s="112">
        <f t="shared" si="111"/>
        <v>37500</v>
      </c>
    </row>
    <row r="169" spans="1:54" x14ac:dyDescent="0.25">
      <c r="A169" s="135" t="s">
        <v>82</v>
      </c>
      <c r="B169" s="142">
        <f t="shared" si="112"/>
        <v>50099</v>
      </c>
      <c r="C169" s="82">
        <v>158</v>
      </c>
      <c r="D169" s="102">
        <f t="shared" si="101"/>
        <v>80523.243451820861</v>
      </c>
      <c r="E169" s="102">
        <f t="shared" si="104"/>
        <v>45901.918472235688</v>
      </c>
      <c r="F169" s="102">
        <f t="shared" si="102"/>
        <v>34621.324979585166</v>
      </c>
      <c r="G169" s="103">
        <f t="shared" si="105"/>
        <v>80523.243451820861</v>
      </c>
      <c r="H169" s="100">
        <f t="shared" si="113"/>
        <v>10981839.108356984</v>
      </c>
      <c r="J169" s="104" t="str">
        <f t="shared" si="103"/>
        <v>year14</v>
      </c>
      <c r="K169" s="110">
        <f t="shared" si="106"/>
        <v>0</v>
      </c>
      <c r="L169" s="110">
        <f t="shared" si="114"/>
        <v>920911.50844716909</v>
      </c>
      <c r="M169" s="113">
        <f t="shared" si="118"/>
        <v>0</v>
      </c>
      <c r="N169" s="113">
        <f t="shared" si="121"/>
        <v>926622.07070407621</v>
      </c>
      <c r="O169" s="110">
        <f t="shared" si="124"/>
        <v>0</v>
      </c>
      <c r="P169" s="110">
        <f t="shared" si="127"/>
        <v>932285.340723495</v>
      </c>
      <c r="Q169" s="113">
        <f t="shared" si="130"/>
        <v>0</v>
      </c>
      <c r="R169" s="113">
        <f t="shared" si="132"/>
        <v>937901.71015787974</v>
      </c>
      <c r="S169" s="110">
        <f t="shared" si="134"/>
        <v>0</v>
      </c>
      <c r="T169" s="110">
        <f t="shared" si="136"/>
        <v>943471.56741620146</v>
      </c>
      <c r="U169" s="113">
        <f t="shared" si="138"/>
        <v>0</v>
      </c>
      <c r="V169" s="113">
        <f t="shared" si="140"/>
        <v>0</v>
      </c>
      <c r="W169" s="110">
        <f t="shared" si="142"/>
        <v>0</v>
      </c>
      <c r="X169" s="110">
        <f t="shared" si="144"/>
        <v>0</v>
      </c>
      <c r="Y169" s="113">
        <f t="shared" si="146"/>
        <v>0</v>
      </c>
      <c r="Z169" s="118">
        <f t="shared" si="148"/>
        <v>0</v>
      </c>
      <c r="AA169" s="85">
        <f t="shared" si="107"/>
        <v>4661192.1974488217</v>
      </c>
      <c r="AC169" s="116">
        <f t="shared" si="108"/>
        <v>0</v>
      </c>
      <c r="AD169" s="116">
        <f t="shared" si="115"/>
        <v>689553.36058924813</v>
      </c>
      <c r="AE169" s="115">
        <f t="shared" si="119"/>
        <v>0</v>
      </c>
      <c r="AF169" s="115">
        <f t="shared" si="122"/>
        <v>683842.79833234102</v>
      </c>
      <c r="AG169" s="116">
        <f t="shared" si="125"/>
        <v>0</v>
      </c>
      <c r="AH169" s="116">
        <f t="shared" si="128"/>
        <v>678179.52831292234</v>
      </c>
      <c r="AI169" s="115">
        <f t="shared" si="131"/>
        <v>0</v>
      </c>
      <c r="AJ169" s="115">
        <f t="shared" si="133"/>
        <v>672563.15887853724</v>
      </c>
      <c r="AK169" s="116">
        <f t="shared" si="135"/>
        <v>0</v>
      </c>
      <c r="AL169" s="116">
        <f t="shared" si="137"/>
        <v>666993.30162021564</v>
      </c>
      <c r="AM169" s="115">
        <f t="shared" si="139"/>
        <v>0</v>
      </c>
      <c r="AN169" s="115">
        <f t="shared" si="141"/>
        <v>0</v>
      </c>
      <c r="AO169" s="116">
        <f t="shared" si="143"/>
        <v>0</v>
      </c>
      <c r="AP169" s="116">
        <f t="shared" si="145"/>
        <v>0</v>
      </c>
      <c r="AQ169" s="115">
        <f t="shared" si="147"/>
        <v>0</v>
      </c>
      <c r="AR169" s="113">
        <f t="shared" si="149"/>
        <v>0</v>
      </c>
      <c r="AS169" s="109">
        <f t="shared" si="109"/>
        <v>3391132.1477332646</v>
      </c>
      <c r="AT169" s="85">
        <f t="shared" si="116"/>
        <v>-384705004.76001638</v>
      </c>
      <c r="AV169" s="45">
        <f t="shared" si="117"/>
        <v>0</v>
      </c>
      <c r="AW169" s="111">
        <f t="shared" si="110"/>
        <v>7500</v>
      </c>
      <c r="AX169" s="111">
        <f t="shared" si="120"/>
        <v>7500</v>
      </c>
      <c r="AY169" s="111">
        <f t="shared" si="123"/>
        <v>7500</v>
      </c>
      <c r="AZ169" s="111">
        <f t="shared" si="126"/>
        <v>7500</v>
      </c>
      <c r="BA169" s="111">
        <f t="shared" si="129"/>
        <v>7500</v>
      </c>
      <c r="BB169" s="112">
        <f t="shared" si="111"/>
        <v>37500</v>
      </c>
    </row>
    <row r="170" spans="1:54" x14ac:dyDescent="0.25">
      <c r="A170" s="135" t="s">
        <v>82</v>
      </c>
      <c r="B170" s="142">
        <f t="shared" si="112"/>
        <v>50130</v>
      </c>
      <c r="C170" s="82">
        <v>159</v>
      </c>
      <c r="D170" s="102">
        <f t="shared" si="101"/>
        <v>80523.243451820861</v>
      </c>
      <c r="E170" s="102">
        <f t="shared" si="104"/>
        <v>45757.662951487408</v>
      </c>
      <c r="F170" s="102">
        <f t="shared" si="102"/>
        <v>34765.580500333439</v>
      </c>
      <c r="G170" s="103">
        <f t="shared" si="105"/>
        <v>80523.243451820847</v>
      </c>
      <c r="H170" s="100">
        <f t="shared" si="113"/>
        <v>10947073.527856652</v>
      </c>
      <c r="J170" s="104" t="str">
        <f t="shared" si="103"/>
        <v>year14</v>
      </c>
      <c r="K170" s="113">
        <f t="shared" si="106"/>
        <v>0</v>
      </c>
      <c r="L170" s="110">
        <f t="shared" si="114"/>
        <v>918038.36944471369</v>
      </c>
      <c r="M170" s="110">
        <f t="shared" si="118"/>
        <v>0</v>
      </c>
      <c r="N170" s="113">
        <f t="shared" si="121"/>
        <v>923772.72571102483</v>
      </c>
      <c r="O170" s="113">
        <f t="shared" si="124"/>
        <v>0</v>
      </c>
      <c r="P170" s="110">
        <f t="shared" si="127"/>
        <v>929459.59268885769</v>
      </c>
      <c r="Q170" s="110">
        <f t="shared" si="130"/>
        <v>0</v>
      </c>
      <c r="R170" s="113">
        <f t="shared" si="132"/>
        <v>935099.36366255255</v>
      </c>
      <c r="S170" s="113">
        <f t="shared" si="134"/>
        <v>0</v>
      </c>
      <c r="T170" s="110">
        <f t="shared" si="136"/>
        <v>940692.4286594505</v>
      </c>
      <c r="U170" s="110">
        <f t="shared" si="138"/>
        <v>0</v>
      </c>
      <c r="V170" s="113">
        <f t="shared" si="140"/>
        <v>0</v>
      </c>
      <c r="W170" s="113">
        <f t="shared" si="142"/>
        <v>0</v>
      </c>
      <c r="X170" s="110">
        <f t="shared" si="144"/>
        <v>0</v>
      </c>
      <c r="Y170" s="110">
        <f t="shared" si="146"/>
        <v>0</v>
      </c>
      <c r="Z170" s="118">
        <f t="shared" si="148"/>
        <v>0</v>
      </c>
      <c r="AA170" s="85">
        <f t="shared" si="107"/>
        <v>4647062.4801665992</v>
      </c>
      <c r="AC170" s="115">
        <f t="shared" si="108"/>
        <v>0</v>
      </c>
      <c r="AD170" s="116">
        <f t="shared" si="115"/>
        <v>692426.49959170329</v>
      </c>
      <c r="AE170" s="116">
        <f t="shared" si="119"/>
        <v>0</v>
      </c>
      <c r="AF170" s="115">
        <f t="shared" si="122"/>
        <v>686692.14332539239</v>
      </c>
      <c r="AG170" s="115">
        <f t="shared" si="125"/>
        <v>0</v>
      </c>
      <c r="AH170" s="116">
        <f t="shared" si="128"/>
        <v>681005.27634755941</v>
      </c>
      <c r="AI170" s="116">
        <f t="shared" si="131"/>
        <v>0</v>
      </c>
      <c r="AJ170" s="115">
        <f t="shared" si="133"/>
        <v>675365.50537386443</v>
      </c>
      <c r="AK170" s="115">
        <f t="shared" si="135"/>
        <v>0</v>
      </c>
      <c r="AL170" s="116">
        <f t="shared" si="137"/>
        <v>669772.44037696673</v>
      </c>
      <c r="AM170" s="116">
        <f t="shared" si="139"/>
        <v>0</v>
      </c>
      <c r="AN170" s="115">
        <f t="shared" si="141"/>
        <v>0</v>
      </c>
      <c r="AO170" s="115">
        <f t="shared" si="143"/>
        <v>0</v>
      </c>
      <c r="AP170" s="116">
        <f t="shared" si="145"/>
        <v>0</v>
      </c>
      <c r="AQ170" s="116">
        <f t="shared" si="147"/>
        <v>0</v>
      </c>
      <c r="AR170" s="113">
        <f t="shared" si="149"/>
        <v>0</v>
      </c>
      <c r="AS170" s="109">
        <f t="shared" si="109"/>
        <v>3405261.8650154863</v>
      </c>
      <c r="AT170" s="85">
        <f t="shared" si="116"/>
        <v>-388110266.62503189</v>
      </c>
      <c r="AV170" s="45">
        <f t="shared" si="117"/>
        <v>0</v>
      </c>
      <c r="AW170" s="111">
        <f t="shared" si="110"/>
        <v>7500</v>
      </c>
      <c r="AX170" s="111">
        <f t="shared" si="120"/>
        <v>7500</v>
      </c>
      <c r="AY170" s="111">
        <f t="shared" si="123"/>
        <v>7500</v>
      </c>
      <c r="AZ170" s="111">
        <f t="shared" si="126"/>
        <v>7500</v>
      </c>
      <c r="BA170" s="111">
        <f t="shared" si="129"/>
        <v>7500</v>
      </c>
      <c r="BB170" s="112">
        <f t="shared" si="111"/>
        <v>37500</v>
      </c>
    </row>
    <row r="171" spans="1:54" x14ac:dyDescent="0.25">
      <c r="A171" s="135" t="s">
        <v>82</v>
      </c>
      <c r="B171" s="142">
        <f t="shared" si="112"/>
        <v>50160</v>
      </c>
      <c r="C171" s="82">
        <v>160</v>
      </c>
      <c r="D171" s="102">
        <f t="shared" si="101"/>
        <v>80523.243451820861</v>
      </c>
      <c r="E171" s="102">
        <f t="shared" si="104"/>
        <v>45612.806366069359</v>
      </c>
      <c r="F171" s="102">
        <f t="shared" si="102"/>
        <v>34910.437085751495</v>
      </c>
      <c r="G171" s="103">
        <f t="shared" si="105"/>
        <v>80523.243451820861</v>
      </c>
      <c r="H171" s="100">
        <f t="shared" si="113"/>
        <v>10912163.0907709</v>
      </c>
      <c r="J171" s="104" t="str">
        <f t="shared" si="103"/>
        <v>year14</v>
      </c>
      <c r="K171" s="113">
        <f t="shared" si="106"/>
        <v>0</v>
      </c>
      <c r="L171" s="113">
        <f t="shared" si="114"/>
        <v>915153.25902974815</v>
      </c>
      <c r="M171" s="110">
        <f t="shared" si="118"/>
        <v>0</v>
      </c>
      <c r="N171" s="110">
        <f t="shared" si="121"/>
        <v>920911.50844716909</v>
      </c>
      <c r="O171" s="113">
        <f t="shared" si="124"/>
        <v>0</v>
      </c>
      <c r="P171" s="113">
        <f t="shared" si="127"/>
        <v>926622.07070407621</v>
      </c>
      <c r="Q171" s="110">
        <f t="shared" si="130"/>
        <v>0</v>
      </c>
      <c r="R171" s="110">
        <f t="shared" si="132"/>
        <v>932285.340723495</v>
      </c>
      <c r="S171" s="113">
        <f t="shared" si="134"/>
        <v>0</v>
      </c>
      <c r="T171" s="113">
        <f t="shared" si="136"/>
        <v>937901.71015787974</v>
      </c>
      <c r="U171" s="110">
        <f t="shared" si="138"/>
        <v>0</v>
      </c>
      <c r="V171" s="110">
        <f t="shared" si="140"/>
        <v>0</v>
      </c>
      <c r="W171" s="113">
        <f t="shared" si="142"/>
        <v>0</v>
      </c>
      <c r="X171" s="113">
        <f t="shared" si="144"/>
        <v>0</v>
      </c>
      <c r="Y171" s="110">
        <f t="shared" si="146"/>
        <v>0</v>
      </c>
      <c r="Z171" s="117">
        <f t="shared" si="148"/>
        <v>0</v>
      </c>
      <c r="AA171" s="85">
        <f t="shared" si="107"/>
        <v>4632873.8890623683</v>
      </c>
      <c r="AC171" s="115">
        <f t="shared" si="108"/>
        <v>0</v>
      </c>
      <c r="AD171" s="115">
        <f t="shared" si="115"/>
        <v>695311.61000666884</v>
      </c>
      <c r="AE171" s="116">
        <f t="shared" si="119"/>
        <v>0</v>
      </c>
      <c r="AF171" s="116">
        <f t="shared" si="122"/>
        <v>689553.36058924813</v>
      </c>
      <c r="AG171" s="115">
        <f t="shared" si="125"/>
        <v>0</v>
      </c>
      <c r="AH171" s="115">
        <f t="shared" si="128"/>
        <v>683842.79833234102</v>
      </c>
      <c r="AI171" s="116">
        <f t="shared" si="131"/>
        <v>0</v>
      </c>
      <c r="AJ171" s="116">
        <f t="shared" si="133"/>
        <v>678179.52831292234</v>
      </c>
      <c r="AK171" s="115">
        <f t="shared" si="135"/>
        <v>0</v>
      </c>
      <c r="AL171" s="115">
        <f t="shared" si="137"/>
        <v>672563.15887853724</v>
      </c>
      <c r="AM171" s="116">
        <f t="shared" si="139"/>
        <v>0</v>
      </c>
      <c r="AN171" s="116">
        <f t="shared" si="141"/>
        <v>0</v>
      </c>
      <c r="AO171" s="115">
        <f t="shared" si="143"/>
        <v>0</v>
      </c>
      <c r="AP171" s="115">
        <f t="shared" si="145"/>
        <v>0</v>
      </c>
      <c r="AQ171" s="116">
        <f t="shared" si="147"/>
        <v>0</v>
      </c>
      <c r="AR171" s="110">
        <f t="shared" si="149"/>
        <v>0</v>
      </c>
      <c r="AS171" s="109">
        <f t="shared" si="109"/>
        <v>3419450.4561197176</v>
      </c>
      <c r="AT171" s="85">
        <f t="shared" si="116"/>
        <v>-391529717.0811516</v>
      </c>
      <c r="AV171" s="45">
        <f t="shared" si="117"/>
        <v>0</v>
      </c>
      <c r="AW171" s="111">
        <f t="shared" si="110"/>
        <v>7500</v>
      </c>
      <c r="AX171" s="111">
        <f t="shared" si="120"/>
        <v>7500</v>
      </c>
      <c r="AY171" s="111">
        <f t="shared" si="123"/>
        <v>7500</v>
      </c>
      <c r="AZ171" s="111">
        <f t="shared" si="126"/>
        <v>7500</v>
      </c>
      <c r="BA171" s="111">
        <f t="shared" si="129"/>
        <v>7500</v>
      </c>
      <c r="BB171" s="112">
        <f t="shared" si="111"/>
        <v>37500</v>
      </c>
    </row>
    <row r="172" spans="1:54" x14ac:dyDescent="0.25">
      <c r="A172" s="135" t="s">
        <v>83</v>
      </c>
      <c r="B172" s="142">
        <f t="shared" si="112"/>
        <v>50191</v>
      </c>
      <c r="C172" s="82">
        <v>161</v>
      </c>
      <c r="D172" s="102">
        <f t="shared" si="101"/>
        <v>80523.243451820861</v>
      </c>
      <c r="E172" s="102">
        <f t="shared" si="104"/>
        <v>45467.346211545402</v>
      </c>
      <c r="F172" s="102">
        <f t="shared" si="102"/>
        <v>35055.897240275452</v>
      </c>
      <c r="G172" s="103">
        <f t="shared" si="105"/>
        <v>80523.243451820861</v>
      </c>
      <c r="H172" s="100">
        <f t="shared" si="113"/>
        <v>10877107.193530625</v>
      </c>
      <c r="J172" s="104" t="str">
        <f t="shared" ref="J172:J191" si="150">+A172</f>
        <v>year15</v>
      </c>
      <c r="K172" s="110">
        <f t="shared" si="106"/>
        <v>0</v>
      </c>
      <c r="L172" s="113">
        <f t="shared" si="114"/>
        <v>912256.12732138718</v>
      </c>
      <c r="M172" s="113">
        <f t="shared" si="118"/>
        <v>0</v>
      </c>
      <c r="N172" s="110">
        <f t="shared" si="121"/>
        <v>918038.36944471369</v>
      </c>
      <c r="O172" s="110">
        <f t="shared" si="124"/>
        <v>0</v>
      </c>
      <c r="P172" s="113">
        <f t="shared" si="127"/>
        <v>923772.72571102483</v>
      </c>
      <c r="Q172" s="113">
        <f t="shared" si="130"/>
        <v>0</v>
      </c>
      <c r="R172" s="110">
        <f t="shared" si="132"/>
        <v>929459.59268885769</v>
      </c>
      <c r="S172" s="110">
        <f t="shared" si="134"/>
        <v>0</v>
      </c>
      <c r="T172" s="113">
        <f t="shared" si="136"/>
        <v>935099.36366255255</v>
      </c>
      <c r="U172" s="113">
        <f t="shared" si="138"/>
        <v>0</v>
      </c>
      <c r="V172" s="110">
        <f t="shared" si="140"/>
        <v>0</v>
      </c>
      <c r="W172" s="110">
        <f t="shared" si="142"/>
        <v>0</v>
      </c>
      <c r="X172" s="113">
        <f t="shared" si="144"/>
        <v>0</v>
      </c>
      <c r="Y172" s="113">
        <f t="shared" si="146"/>
        <v>0</v>
      </c>
      <c r="Z172" s="117">
        <f t="shared" si="148"/>
        <v>0</v>
      </c>
      <c r="AA172" s="85">
        <f t="shared" si="107"/>
        <v>4618626.1788285356</v>
      </c>
      <c r="AC172" s="116">
        <f t="shared" si="108"/>
        <v>0</v>
      </c>
      <c r="AD172" s="115">
        <f t="shared" si="115"/>
        <v>698208.74171502993</v>
      </c>
      <c r="AE172" s="115">
        <f t="shared" si="119"/>
        <v>0</v>
      </c>
      <c r="AF172" s="116">
        <f t="shared" si="122"/>
        <v>692426.49959170329</v>
      </c>
      <c r="AG172" s="116">
        <f t="shared" si="125"/>
        <v>0</v>
      </c>
      <c r="AH172" s="115">
        <f t="shared" si="128"/>
        <v>686692.14332539239</v>
      </c>
      <c r="AI172" s="115">
        <f t="shared" si="131"/>
        <v>0</v>
      </c>
      <c r="AJ172" s="116">
        <f t="shared" si="133"/>
        <v>681005.27634755941</v>
      </c>
      <c r="AK172" s="116">
        <f t="shared" si="135"/>
        <v>0</v>
      </c>
      <c r="AL172" s="115">
        <f t="shared" si="137"/>
        <v>675365.50537386443</v>
      </c>
      <c r="AM172" s="115">
        <f t="shared" si="139"/>
        <v>0</v>
      </c>
      <c r="AN172" s="116">
        <f t="shared" si="141"/>
        <v>0</v>
      </c>
      <c r="AO172" s="116">
        <f t="shared" si="143"/>
        <v>0</v>
      </c>
      <c r="AP172" s="115">
        <f t="shared" si="145"/>
        <v>0</v>
      </c>
      <c r="AQ172" s="115">
        <f t="shared" si="147"/>
        <v>0</v>
      </c>
      <c r="AR172" s="110">
        <f t="shared" si="149"/>
        <v>0</v>
      </c>
      <c r="AS172" s="109">
        <f t="shared" si="109"/>
        <v>3433698.1663535498</v>
      </c>
      <c r="AT172" s="85">
        <f t="shared" si="116"/>
        <v>-394963415.24750513</v>
      </c>
      <c r="AV172" s="45">
        <f t="shared" si="117"/>
        <v>0</v>
      </c>
      <c r="AW172" s="111">
        <f t="shared" si="110"/>
        <v>7500</v>
      </c>
      <c r="AX172" s="111">
        <f t="shared" si="120"/>
        <v>7500</v>
      </c>
      <c r="AY172" s="111">
        <f t="shared" si="123"/>
        <v>7500</v>
      </c>
      <c r="AZ172" s="111">
        <f t="shared" si="126"/>
        <v>7500</v>
      </c>
      <c r="BA172" s="111">
        <f t="shared" si="129"/>
        <v>7500</v>
      </c>
      <c r="BB172" s="112">
        <f t="shared" si="111"/>
        <v>37500</v>
      </c>
    </row>
    <row r="173" spans="1:54" x14ac:dyDescent="0.25">
      <c r="A173" s="135" t="s">
        <v>83</v>
      </c>
      <c r="B173" s="142">
        <f t="shared" si="112"/>
        <v>50221</v>
      </c>
      <c r="C173" s="82">
        <v>162</v>
      </c>
      <c r="D173" s="102">
        <f t="shared" si="101"/>
        <v>80523.243451820861</v>
      </c>
      <c r="E173" s="102">
        <f t="shared" si="104"/>
        <v>45321.279973044257</v>
      </c>
      <c r="F173" s="102">
        <f t="shared" si="102"/>
        <v>35201.963478776604</v>
      </c>
      <c r="G173" s="103">
        <f t="shared" si="105"/>
        <v>80523.243451820861</v>
      </c>
      <c r="H173" s="100">
        <f t="shared" si="113"/>
        <v>10841905.230051849</v>
      </c>
      <c r="J173" s="104" t="str">
        <f t="shared" si="150"/>
        <v>year15</v>
      </c>
      <c r="K173" s="110">
        <f t="shared" si="106"/>
        <v>0</v>
      </c>
      <c r="L173" s="110">
        <f t="shared" si="114"/>
        <v>909346.92423090804</v>
      </c>
      <c r="M173" s="113">
        <f t="shared" si="118"/>
        <v>0</v>
      </c>
      <c r="N173" s="113">
        <f t="shared" si="121"/>
        <v>915153.25902974815</v>
      </c>
      <c r="O173" s="110">
        <f t="shared" si="124"/>
        <v>0</v>
      </c>
      <c r="P173" s="110">
        <f t="shared" si="127"/>
        <v>920911.50844716909</v>
      </c>
      <c r="Q173" s="113">
        <f t="shared" si="130"/>
        <v>0</v>
      </c>
      <c r="R173" s="113">
        <f t="shared" si="132"/>
        <v>926622.07070407621</v>
      </c>
      <c r="S173" s="110">
        <f t="shared" si="134"/>
        <v>0</v>
      </c>
      <c r="T173" s="110">
        <f t="shared" si="136"/>
        <v>932285.340723495</v>
      </c>
      <c r="U173" s="113">
        <f t="shared" si="138"/>
        <v>0</v>
      </c>
      <c r="V173" s="113">
        <f t="shared" si="140"/>
        <v>0</v>
      </c>
      <c r="W173" s="110">
        <f t="shared" si="142"/>
        <v>0</v>
      </c>
      <c r="X173" s="110">
        <f t="shared" si="144"/>
        <v>0</v>
      </c>
      <c r="Y173" s="113">
        <f t="shared" si="146"/>
        <v>0</v>
      </c>
      <c r="Z173" s="118">
        <f t="shared" si="148"/>
        <v>0</v>
      </c>
      <c r="AA173" s="85">
        <f t="shared" si="107"/>
        <v>4604319.1031353967</v>
      </c>
      <c r="AC173" s="116">
        <f t="shared" si="108"/>
        <v>0</v>
      </c>
      <c r="AD173" s="116">
        <f t="shared" si="115"/>
        <v>701117.94480550906</v>
      </c>
      <c r="AE173" s="115">
        <f t="shared" si="119"/>
        <v>0</v>
      </c>
      <c r="AF173" s="115">
        <f t="shared" si="122"/>
        <v>695311.61000666884</v>
      </c>
      <c r="AG173" s="116">
        <f t="shared" si="125"/>
        <v>0</v>
      </c>
      <c r="AH173" s="116">
        <f t="shared" si="128"/>
        <v>689553.36058924813</v>
      </c>
      <c r="AI173" s="115">
        <f t="shared" si="131"/>
        <v>0</v>
      </c>
      <c r="AJ173" s="115">
        <f t="shared" si="133"/>
        <v>683842.79833234102</v>
      </c>
      <c r="AK173" s="116">
        <f t="shared" si="135"/>
        <v>0</v>
      </c>
      <c r="AL173" s="116">
        <f t="shared" si="137"/>
        <v>678179.52831292234</v>
      </c>
      <c r="AM173" s="115">
        <f t="shared" si="139"/>
        <v>0</v>
      </c>
      <c r="AN173" s="115">
        <f t="shared" si="141"/>
        <v>0</v>
      </c>
      <c r="AO173" s="116">
        <f t="shared" si="143"/>
        <v>0</v>
      </c>
      <c r="AP173" s="116">
        <f t="shared" si="145"/>
        <v>0</v>
      </c>
      <c r="AQ173" s="115">
        <f t="shared" si="147"/>
        <v>0</v>
      </c>
      <c r="AR173" s="113">
        <f t="shared" si="149"/>
        <v>0</v>
      </c>
      <c r="AS173" s="109">
        <f t="shared" si="109"/>
        <v>3448005.2420466896</v>
      </c>
      <c r="AT173" s="85">
        <f t="shared" si="116"/>
        <v>-398411420.48955184</v>
      </c>
      <c r="AV173" s="45">
        <f t="shared" si="117"/>
        <v>0</v>
      </c>
      <c r="AW173" s="111">
        <f t="shared" si="110"/>
        <v>7500</v>
      </c>
      <c r="AX173" s="111">
        <f t="shared" si="120"/>
        <v>7500</v>
      </c>
      <c r="AY173" s="111">
        <f t="shared" si="123"/>
        <v>7500</v>
      </c>
      <c r="AZ173" s="111">
        <f t="shared" si="126"/>
        <v>7500</v>
      </c>
      <c r="BA173" s="111">
        <f t="shared" si="129"/>
        <v>7500</v>
      </c>
      <c r="BB173" s="112">
        <f t="shared" si="111"/>
        <v>37500</v>
      </c>
    </row>
    <row r="174" spans="1:54" x14ac:dyDescent="0.25">
      <c r="A174" s="135" t="s">
        <v>83</v>
      </c>
      <c r="B174" s="142">
        <f t="shared" si="112"/>
        <v>50252</v>
      </c>
      <c r="C174" s="82">
        <v>163</v>
      </c>
      <c r="D174" s="102">
        <f t="shared" si="101"/>
        <v>80523.243451820861</v>
      </c>
      <c r="E174" s="102">
        <f t="shared" si="104"/>
        <v>45174.605125216003</v>
      </c>
      <c r="F174" s="102">
        <f t="shared" si="102"/>
        <v>35348.638326604851</v>
      </c>
      <c r="G174" s="103">
        <f t="shared" si="105"/>
        <v>80523.243451820861</v>
      </c>
      <c r="H174" s="100">
        <f t="shared" si="113"/>
        <v>10806556.591725245</v>
      </c>
      <c r="J174" s="104" t="str">
        <f t="shared" si="150"/>
        <v>year15</v>
      </c>
      <c r="K174" s="113">
        <f t="shared" si="106"/>
        <v>0</v>
      </c>
      <c r="L174" s="110">
        <f t="shared" si="114"/>
        <v>906425.59946088516</v>
      </c>
      <c r="M174" s="110">
        <f t="shared" si="118"/>
        <v>0</v>
      </c>
      <c r="N174" s="113">
        <f t="shared" si="121"/>
        <v>912256.12732138718</v>
      </c>
      <c r="O174" s="113">
        <f t="shared" si="124"/>
        <v>0</v>
      </c>
      <c r="P174" s="110">
        <f t="shared" si="127"/>
        <v>918038.36944471369</v>
      </c>
      <c r="Q174" s="110">
        <f t="shared" si="130"/>
        <v>0</v>
      </c>
      <c r="R174" s="113">
        <f t="shared" si="132"/>
        <v>923772.72571102483</v>
      </c>
      <c r="S174" s="113">
        <f t="shared" si="134"/>
        <v>0</v>
      </c>
      <c r="T174" s="110">
        <f t="shared" si="136"/>
        <v>929459.59268885769</v>
      </c>
      <c r="U174" s="110">
        <f t="shared" si="138"/>
        <v>0</v>
      </c>
      <c r="V174" s="113">
        <f t="shared" si="140"/>
        <v>0</v>
      </c>
      <c r="W174" s="113">
        <f t="shared" si="142"/>
        <v>0</v>
      </c>
      <c r="X174" s="110">
        <f t="shared" si="144"/>
        <v>0</v>
      </c>
      <c r="Y174" s="110">
        <f t="shared" si="146"/>
        <v>0</v>
      </c>
      <c r="Z174" s="118">
        <f t="shared" si="148"/>
        <v>0</v>
      </c>
      <c r="AA174" s="85">
        <f t="shared" si="107"/>
        <v>4589952.4146268684</v>
      </c>
      <c r="AC174" s="115">
        <f t="shared" si="108"/>
        <v>0</v>
      </c>
      <c r="AD174" s="116">
        <f t="shared" si="115"/>
        <v>704039.26957553206</v>
      </c>
      <c r="AE174" s="116">
        <f t="shared" si="119"/>
        <v>0</v>
      </c>
      <c r="AF174" s="115">
        <f t="shared" si="122"/>
        <v>698208.74171502993</v>
      </c>
      <c r="AG174" s="115">
        <f t="shared" si="125"/>
        <v>0</v>
      </c>
      <c r="AH174" s="116">
        <f t="shared" si="128"/>
        <v>692426.49959170329</v>
      </c>
      <c r="AI174" s="116">
        <f t="shared" si="131"/>
        <v>0</v>
      </c>
      <c r="AJ174" s="115">
        <f t="shared" si="133"/>
        <v>686692.14332539239</v>
      </c>
      <c r="AK174" s="115">
        <f t="shared" si="135"/>
        <v>0</v>
      </c>
      <c r="AL174" s="116">
        <f t="shared" si="137"/>
        <v>681005.27634755941</v>
      </c>
      <c r="AM174" s="116">
        <f t="shared" si="139"/>
        <v>0</v>
      </c>
      <c r="AN174" s="115">
        <f t="shared" si="141"/>
        <v>0</v>
      </c>
      <c r="AO174" s="115">
        <f t="shared" si="143"/>
        <v>0</v>
      </c>
      <c r="AP174" s="116">
        <f t="shared" si="145"/>
        <v>0</v>
      </c>
      <c r="AQ174" s="116">
        <f t="shared" si="147"/>
        <v>0</v>
      </c>
      <c r="AR174" s="113">
        <f t="shared" si="149"/>
        <v>0</v>
      </c>
      <c r="AS174" s="109">
        <f t="shared" si="109"/>
        <v>3462371.930555217</v>
      </c>
      <c r="AT174" s="85">
        <f t="shared" si="116"/>
        <v>-401873792.42010707</v>
      </c>
      <c r="AV174" s="45">
        <f t="shared" si="117"/>
        <v>0</v>
      </c>
      <c r="AW174" s="111">
        <f t="shared" si="110"/>
        <v>7500</v>
      </c>
      <c r="AX174" s="111">
        <f t="shared" si="120"/>
        <v>7500</v>
      </c>
      <c r="AY174" s="111">
        <f t="shared" si="123"/>
        <v>7500</v>
      </c>
      <c r="AZ174" s="111">
        <f t="shared" si="126"/>
        <v>7500</v>
      </c>
      <c r="BA174" s="111">
        <f t="shared" si="129"/>
        <v>7500</v>
      </c>
      <c r="BB174" s="112">
        <f t="shared" si="111"/>
        <v>37500</v>
      </c>
    </row>
    <row r="175" spans="1:54" x14ac:dyDescent="0.25">
      <c r="A175" s="135" t="s">
        <v>83</v>
      </c>
      <c r="B175" s="142">
        <f t="shared" si="112"/>
        <v>50283</v>
      </c>
      <c r="C175" s="82">
        <v>164</v>
      </c>
      <c r="D175" s="102">
        <f t="shared" si="101"/>
        <v>80523.243451820861</v>
      </c>
      <c r="E175" s="102">
        <f t="shared" si="104"/>
        <v>45027.319132188488</v>
      </c>
      <c r="F175" s="102">
        <f t="shared" si="102"/>
        <v>35495.924319632366</v>
      </c>
      <c r="G175" s="103">
        <f t="shared" si="105"/>
        <v>80523.243451820861</v>
      </c>
      <c r="H175" s="100">
        <f t="shared" si="113"/>
        <v>10771060.667405613</v>
      </c>
      <c r="J175" s="104" t="str">
        <f t="shared" si="150"/>
        <v>year15</v>
      </c>
      <c r="K175" s="113">
        <f t="shared" si="106"/>
        <v>0</v>
      </c>
      <c r="L175" s="113">
        <f t="shared" si="114"/>
        <v>903492.10250432009</v>
      </c>
      <c r="M175" s="110">
        <f t="shared" si="118"/>
        <v>0</v>
      </c>
      <c r="N175" s="110">
        <f t="shared" si="121"/>
        <v>909346.92423090804</v>
      </c>
      <c r="O175" s="113">
        <f t="shared" si="124"/>
        <v>0</v>
      </c>
      <c r="P175" s="113">
        <f t="shared" si="127"/>
        <v>915153.25902974815</v>
      </c>
      <c r="Q175" s="110">
        <f t="shared" si="130"/>
        <v>0</v>
      </c>
      <c r="R175" s="110">
        <f t="shared" si="132"/>
        <v>920911.50844716909</v>
      </c>
      <c r="S175" s="113">
        <f t="shared" si="134"/>
        <v>0</v>
      </c>
      <c r="T175" s="113">
        <f t="shared" si="136"/>
        <v>926622.07070407621</v>
      </c>
      <c r="U175" s="110">
        <f t="shared" si="138"/>
        <v>0</v>
      </c>
      <c r="V175" s="110">
        <f t="shared" si="140"/>
        <v>0</v>
      </c>
      <c r="W175" s="113">
        <f t="shared" si="142"/>
        <v>0</v>
      </c>
      <c r="X175" s="113">
        <f t="shared" si="144"/>
        <v>0</v>
      </c>
      <c r="Y175" s="110">
        <f t="shared" si="146"/>
        <v>0</v>
      </c>
      <c r="Z175" s="117">
        <f t="shared" si="148"/>
        <v>0</v>
      </c>
      <c r="AA175" s="85">
        <f t="shared" si="107"/>
        <v>4575525.8649162222</v>
      </c>
      <c r="AC175" s="115">
        <f t="shared" si="108"/>
        <v>0</v>
      </c>
      <c r="AD175" s="115">
        <f t="shared" si="115"/>
        <v>706972.76653209701</v>
      </c>
      <c r="AE175" s="116">
        <f t="shared" si="119"/>
        <v>0</v>
      </c>
      <c r="AF175" s="116">
        <f t="shared" si="122"/>
        <v>701117.94480550906</v>
      </c>
      <c r="AG175" s="115">
        <f t="shared" si="125"/>
        <v>0</v>
      </c>
      <c r="AH175" s="115">
        <f t="shared" si="128"/>
        <v>695311.61000666884</v>
      </c>
      <c r="AI175" s="116">
        <f t="shared" si="131"/>
        <v>0</v>
      </c>
      <c r="AJ175" s="116">
        <f t="shared" si="133"/>
        <v>689553.36058924813</v>
      </c>
      <c r="AK175" s="115">
        <f t="shared" si="135"/>
        <v>0</v>
      </c>
      <c r="AL175" s="115">
        <f t="shared" si="137"/>
        <v>683842.79833234102</v>
      </c>
      <c r="AM175" s="116">
        <f t="shared" si="139"/>
        <v>0</v>
      </c>
      <c r="AN175" s="116">
        <f t="shared" si="141"/>
        <v>0</v>
      </c>
      <c r="AO175" s="115">
        <f t="shared" si="143"/>
        <v>0</v>
      </c>
      <c r="AP175" s="115">
        <f t="shared" si="145"/>
        <v>0</v>
      </c>
      <c r="AQ175" s="116">
        <f t="shared" si="147"/>
        <v>0</v>
      </c>
      <c r="AR175" s="110">
        <f t="shared" si="149"/>
        <v>0</v>
      </c>
      <c r="AS175" s="109">
        <f t="shared" si="109"/>
        <v>3476798.4802658642</v>
      </c>
      <c r="AT175" s="85">
        <f t="shared" si="116"/>
        <v>-405350590.90037292</v>
      </c>
      <c r="AV175" s="45">
        <f t="shared" si="117"/>
        <v>0</v>
      </c>
      <c r="AW175" s="111">
        <f t="shared" si="110"/>
        <v>7500</v>
      </c>
      <c r="AX175" s="111">
        <f t="shared" si="120"/>
        <v>7500</v>
      </c>
      <c r="AY175" s="111">
        <f t="shared" si="123"/>
        <v>7500</v>
      </c>
      <c r="AZ175" s="111">
        <f t="shared" si="126"/>
        <v>7500</v>
      </c>
      <c r="BA175" s="111">
        <f t="shared" si="129"/>
        <v>7500</v>
      </c>
      <c r="BB175" s="112">
        <f t="shared" si="111"/>
        <v>37500</v>
      </c>
    </row>
    <row r="176" spans="1:54" x14ac:dyDescent="0.25">
      <c r="A176" s="135" t="s">
        <v>83</v>
      </c>
      <c r="B176" s="142">
        <f t="shared" si="112"/>
        <v>50313</v>
      </c>
      <c r="C176" s="82">
        <v>165</v>
      </c>
      <c r="D176" s="102">
        <f t="shared" si="101"/>
        <v>80523.243451820861</v>
      </c>
      <c r="E176" s="102">
        <f t="shared" si="104"/>
        <v>44879.419447523353</v>
      </c>
      <c r="F176" s="102">
        <f t="shared" si="102"/>
        <v>35643.824004297501</v>
      </c>
      <c r="G176" s="103">
        <f t="shared" si="105"/>
        <v>80523.243451820861</v>
      </c>
      <c r="H176" s="100">
        <f t="shared" si="113"/>
        <v>10735416.843401315</v>
      </c>
      <c r="J176" s="104" t="str">
        <f t="shared" si="150"/>
        <v>year15</v>
      </c>
      <c r="K176" s="110">
        <f t="shared" si="106"/>
        <v>0</v>
      </c>
      <c r="L176" s="113">
        <f t="shared" si="114"/>
        <v>900546.38264376973</v>
      </c>
      <c r="M176" s="113">
        <f t="shared" si="118"/>
        <v>0</v>
      </c>
      <c r="N176" s="110">
        <f t="shared" si="121"/>
        <v>906425.59946088516</v>
      </c>
      <c r="O176" s="110">
        <f t="shared" si="124"/>
        <v>0</v>
      </c>
      <c r="P176" s="113">
        <f t="shared" si="127"/>
        <v>912256.12732138718</v>
      </c>
      <c r="Q176" s="113">
        <f t="shared" si="130"/>
        <v>0</v>
      </c>
      <c r="R176" s="110">
        <f t="shared" si="132"/>
        <v>918038.36944471369</v>
      </c>
      <c r="S176" s="110">
        <f t="shared" si="134"/>
        <v>0</v>
      </c>
      <c r="T176" s="113">
        <f t="shared" si="136"/>
        <v>923772.72571102483</v>
      </c>
      <c r="U176" s="113">
        <f t="shared" si="138"/>
        <v>0</v>
      </c>
      <c r="V176" s="110">
        <f t="shared" si="140"/>
        <v>0</v>
      </c>
      <c r="W176" s="110">
        <f t="shared" si="142"/>
        <v>0</v>
      </c>
      <c r="X176" s="113">
        <f t="shared" si="144"/>
        <v>0</v>
      </c>
      <c r="Y176" s="113">
        <f t="shared" si="146"/>
        <v>0</v>
      </c>
      <c r="Z176" s="117">
        <f t="shared" si="148"/>
        <v>0</v>
      </c>
      <c r="AA176" s="85">
        <f t="shared" si="107"/>
        <v>4561039.2045817804</v>
      </c>
      <c r="AC176" s="116">
        <f t="shared" si="108"/>
        <v>0</v>
      </c>
      <c r="AD176" s="115">
        <f t="shared" si="115"/>
        <v>709918.48639264726</v>
      </c>
      <c r="AE176" s="115">
        <f t="shared" si="119"/>
        <v>0</v>
      </c>
      <c r="AF176" s="116">
        <f t="shared" si="122"/>
        <v>704039.26957553206</v>
      </c>
      <c r="AG176" s="116">
        <f t="shared" si="125"/>
        <v>0</v>
      </c>
      <c r="AH176" s="115">
        <f t="shared" si="128"/>
        <v>698208.74171502993</v>
      </c>
      <c r="AI176" s="115">
        <f t="shared" si="131"/>
        <v>0</v>
      </c>
      <c r="AJ176" s="116">
        <f t="shared" si="133"/>
        <v>692426.49959170329</v>
      </c>
      <c r="AK176" s="116">
        <f t="shared" si="135"/>
        <v>0</v>
      </c>
      <c r="AL176" s="115">
        <f t="shared" si="137"/>
        <v>686692.14332539239</v>
      </c>
      <c r="AM176" s="115">
        <f t="shared" si="139"/>
        <v>0</v>
      </c>
      <c r="AN176" s="116">
        <f t="shared" si="141"/>
        <v>0</v>
      </c>
      <c r="AO176" s="116">
        <f t="shared" si="143"/>
        <v>0</v>
      </c>
      <c r="AP176" s="115">
        <f t="shared" si="145"/>
        <v>0</v>
      </c>
      <c r="AQ176" s="115">
        <f t="shared" si="147"/>
        <v>0</v>
      </c>
      <c r="AR176" s="110">
        <f t="shared" si="149"/>
        <v>0</v>
      </c>
      <c r="AS176" s="109">
        <f t="shared" si="109"/>
        <v>3491285.1406003051</v>
      </c>
      <c r="AT176" s="85">
        <f t="shared" si="116"/>
        <v>-408841876.04097325</v>
      </c>
      <c r="AV176" s="45">
        <f t="shared" si="117"/>
        <v>0</v>
      </c>
      <c r="AW176" s="111">
        <f t="shared" si="110"/>
        <v>7500</v>
      </c>
      <c r="AX176" s="111">
        <f t="shared" si="120"/>
        <v>7500</v>
      </c>
      <c r="AY176" s="111">
        <f t="shared" si="123"/>
        <v>7500</v>
      </c>
      <c r="AZ176" s="111">
        <f t="shared" si="126"/>
        <v>7500</v>
      </c>
      <c r="BA176" s="111">
        <f t="shared" si="129"/>
        <v>7500</v>
      </c>
      <c r="BB176" s="112">
        <f t="shared" si="111"/>
        <v>37500</v>
      </c>
    </row>
    <row r="177" spans="1:54" x14ac:dyDescent="0.25">
      <c r="A177" s="135" t="s">
        <v>83</v>
      </c>
      <c r="B177" s="142">
        <f t="shared" si="112"/>
        <v>50344</v>
      </c>
      <c r="C177" s="82">
        <v>166</v>
      </c>
      <c r="D177" s="102">
        <f t="shared" si="101"/>
        <v>80523.243451820861</v>
      </c>
      <c r="E177" s="102">
        <f t="shared" si="104"/>
        <v>44730.903514172111</v>
      </c>
      <c r="F177" s="102">
        <f t="shared" si="102"/>
        <v>35792.339937648736</v>
      </c>
      <c r="G177" s="103">
        <f t="shared" si="105"/>
        <v>80523.243451820847</v>
      </c>
      <c r="H177" s="100">
        <f t="shared" si="113"/>
        <v>10699624.503463667</v>
      </c>
      <c r="J177" s="104" t="str">
        <f t="shared" si="150"/>
        <v>year15</v>
      </c>
      <c r="K177" s="110">
        <f t="shared" si="106"/>
        <v>0</v>
      </c>
      <c r="L177" s="110">
        <f t="shared" si="114"/>
        <v>897588.38895046711</v>
      </c>
      <c r="M177" s="113">
        <f t="shared" si="118"/>
        <v>0</v>
      </c>
      <c r="N177" s="113">
        <f t="shared" si="121"/>
        <v>903492.10250432009</v>
      </c>
      <c r="O177" s="110">
        <f t="shared" si="124"/>
        <v>0</v>
      </c>
      <c r="P177" s="110">
        <f t="shared" si="127"/>
        <v>909346.92423090804</v>
      </c>
      <c r="Q177" s="113">
        <f t="shared" si="130"/>
        <v>0</v>
      </c>
      <c r="R177" s="113">
        <f t="shared" si="132"/>
        <v>915153.25902974815</v>
      </c>
      <c r="S177" s="110">
        <f t="shared" si="134"/>
        <v>0</v>
      </c>
      <c r="T177" s="110">
        <f t="shared" si="136"/>
        <v>920911.50844716909</v>
      </c>
      <c r="U177" s="113">
        <f t="shared" si="138"/>
        <v>0</v>
      </c>
      <c r="V177" s="113">
        <f t="shared" si="140"/>
        <v>0</v>
      </c>
      <c r="W177" s="110">
        <f t="shared" si="142"/>
        <v>0</v>
      </c>
      <c r="X177" s="110">
        <f t="shared" si="144"/>
        <v>0</v>
      </c>
      <c r="Y177" s="113">
        <f t="shared" si="146"/>
        <v>0</v>
      </c>
      <c r="Z177" s="118">
        <f t="shared" si="148"/>
        <v>0</v>
      </c>
      <c r="AA177" s="85">
        <f t="shared" si="107"/>
        <v>4546492.1831626128</v>
      </c>
      <c r="AC177" s="116">
        <f t="shared" si="108"/>
        <v>0</v>
      </c>
      <c r="AD177" s="116">
        <f t="shared" si="115"/>
        <v>712876.48008595</v>
      </c>
      <c r="AE177" s="115">
        <f t="shared" si="119"/>
        <v>0</v>
      </c>
      <c r="AF177" s="115">
        <f t="shared" si="122"/>
        <v>706972.76653209701</v>
      </c>
      <c r="AG177" s="116">
        <f t="shared" si="125"/>
        <v>0</v>
      </c>
      <c r="AH177" s="116">
        <f t="shared" si="128"/>
        <v>701117.94480550906</v>
      </c>
      <c r="AI177" s="115">
        <f t="shared" si="131"/>
        <v>0</v>
      </c>
      <c r="AJ177" s="115">
        <f t="shared" si="133"/>
        <v>695311.61000666884</v>
      </c>
      <c r="AK177" s="116">
        <f t="shared" si="135"/>
        <v>0</v>
      </c>
      <c r="AL177" s="116">
        <f t="shared" si="137"/>
        <v>689553.36058924813</v>
      </c>
      <c r="AM177" s="115">
        <f t="shared" si="139"/>
        <v>0</v>
      </c>
      <c r="AN177" s="115">
        <f t="shared" si="141"/>
        <v>0</v>
      </c>
      <c r="AO177" s="116">
        <f t="shared" si="143"/>
        <v>0</v>
      </c>
      <c r="AP177" s="116">
        <f t="shared" si="145"/>
        <v>0</v>
      </c>
      <c r="AQ177" s="115">
        <f t="shared" si="147"/>
        <v>0</v>
      </c>
      <c r="AR177" s="113">
        <f t="shared" si="149"/>
        <v>0</v>
      </c>
      <c r="AS177" s="109">
        <f t="shared" si="109"/>
        <v>3505832.1620194726</v>
      </c>
      <c r="AT177" s="85">
        <f t="shared" si="116"/>
        <v>-412347708.20299274</v>
      </c>
      <c r="AV177" s="45">
        <f t="shared" si="117"/>
        <v>0</v>
      </c>
      <c r="AW177" s="111">
        <f t="shared" si="110"/>
        <v>7500</v>
      </c>
      <c r="AX177" s="111">
        <f t="shared" si="120"/>
        <v>7500</v>
      </c>
      <c r="AY177" s="111">
        <f t="shared" si="123"/>
        <v>7500</v>
      </c>
      <c r="AZ177" s="111">
        <f t="shared" si="126"/>
        <v>7500</v>
      </c>
      <c r="BA177" s="111">
        <f t="shared" si="129"/>
        <v>7500</v>
      </c>
      <c r="BB177" s="112">
        <f t="shared" si="111"/>
        <v>37500</v>
      </c>
    </row>
    <row r="178" spans="1:54" x14ac:dyDescent="0.25">
      <c r="A178" s="135" t="s">
        <v>83</v>
      </c>
      <c r="B178" s="142">
        <f t="shared" si="112"/>
        <v>50374</v>
      </c>
      <c r="C178" s="82">
        <v>167</v>
      </c>
      <c r="D178" s="102">
        <f t="shared" si="101"/>
        <v>80523.243451820861</v>
      </c>
      <c r="E178" s="102">
        <f t="shared" si="104"/>
        <v>44581.768764431916</v>
      </c>
      <c r="F178" s="102">
        <f t="shared" si="102"/>
        <v>35941.474687388945</v>
      </c>
      <c r="G178" s="103">
        <f t="shared" si="105"/>
        <v>80523.243451820861</v>
      </c>
      <c r="H178" s="100">
        <f t="shared" si="113"/>
        <v>10663683.028776279</v>
      </c>
      <c r="J178" s="104" t="str">
        <f t="shared" si="150"/>
        <v>year15</v>
      </c>
      <c r="K178" s="113">
        <f t="shared" si="106"/>
        <v>0</v>
      </c>
      <c r="L178" s="110">
        <f t="shared" si="114"/>
        <v>894618.07028344227</v>
      </c>
      <c r="M178" s="110">
        <f t="shared" si="118"/>
        <v>0</v>
      </c>
      <c r="N178" s="113">
        <f t="shared" si="121"/>
        <v>900546.38264376973</v>
      </c>
      <c r="O178" s="113">
        <f t="shared" si="124"/>
        <v>0</v>
      </c>
      <c r="P178" s="110">
        <f t="shared" si="127"/>
        <v>906425.59946088516</v>
      </c>
      <c r="Q178" s="110">
        <f t="shared" si="130"/>
        <v>0</v>
      </c>
      <c r="R178" s="113">
        <f t="shared" si="132"/>
        <v>912256.12732138718</v>
      </c>
      <c r="S178" s="113">
        <f t="shared" si="134"/>
        <v>0</v>
      </c>
      <c r="T178" s="110">
        <f t="shared" si="136"/>
        <v>918038.36944471369</v>
      </c>
      <c r="U178" s="110">
        <f t="shared" si="138"/>
        <v>0</v>
      </c>
      <c r="V178" s="113">
        <f t="shared" si="140"/>
        <v>0</v>
      </c>
      <c r="W178" s="113">
        <f t="shared" si="142"/>
        <v>0</v>
      </c>
      <c r="X178" s="110">
        <f t="shared" si="144"/>
        <v>0</v>
      </c>
      <c r="Y178" s="110">
        <f t="shared" si="146"/>
        <v>0</v>
      </c>
      <c r="Z178" s="118">
        <f t="shared" si="148"/>
        <v>0</v>
      </c>
      <c r="AA178" s="85">
        <f t="shared" si="107"/>
        <v>4531884.5491541978</v>
      </c>
      <c r="AC178" s="115">
        <f t="shared" si="108"/>
        <v>0</v>
      </c>
      <c r="AD178" s="116">
        <f t="shared" si="115"/>
        <v>715846.79875297472</v>
      </c>
      <c r="AE178" s="116">
        <f t="shared" si="119"/>
        <v>0</v>
      </c>
      <c r="AF178" s="115">
        <f t="shared" si="122"/>
        <v>709918.48639264726</v>
      </c>
      <c r="AG178" s="115">
        <f t="shared" si="125"/>
        <v>0</v>
      </c>
      <c r="AH178" s="116">
        <f t="shared" si="128"/>
        <v>704039.26957553206</v>
      </c>
      <c r="AI178" s="116">
        <f t="shared" si="131"/>
        <v>0</v>
      </c>
      <c r="AJ178" s="115">
        <f t="shared" si="133"/>
        <v>698208.74171502993</v>
      </c>
      <c r="AK178" s="115">
        <f t="shared" si="135"/>
        <v>0</v>
      </c>
      <c r="AL178" s="116">
        <f t="shared" si="137"/>
        <v>692426.49959170329</v>
      </c>
      <c r="AM178" s="116">
        <f t="shared" si="139"/>
        <v>0</v>
      </c>
      <c r="AN178" s="115">
        <f t="shared" si="141"/>
        <v>0</v>
      </c>
      <c r="AO178" s="115">
        <f t="shared" si="143"/>
        <v>0</v>
      </c>
      <c r="AP178" s="116">
        <f t="shared" si="145"/>
        <v>0</v>
      </c>
      <c r="AQ178" s="116">
        <f t="shared" si="147"/>
        <v>0</v>
      </c>
      <c r="AR178" s="113">
        <f t="shared" si="149"/>
        <v>0</v>
      </c>
      <c r="AS178" s="109">
        <f t="shared" si="109"/>
        <v>3520439.7960278876</v>
      </c>
      <c r="AT178" s="85">
        <f t="shared" si="116"/>
        <v>-415868147.99902064</v>
      </c>
      <c r="AV178" s="45">
        <f t="shared" si="117"/>
        <v>0</v>
      </c>
      <c r="AW178" s="111">
        <f t="shared" si="110"/>
        <v>7500</v>
      </c>
      <c r="AX178" s="111">
        <f t="shared" si="120"/>
        <v>7500</v>
      </c>
      <c r="AY178" s="111">
        <f t="shared" si="123"/>
        <v>7500</v>
      </c>
      <c r="AZ178" s="111">
        <f t="shared" si="126"/>
        <v>7500</v>
      </c>
      <c r="BA178" s="111">
        <f t="shared" si="129"/>
        <v>7500</v>
      </c>
      <c r="BB178" s="112">
        <f t="shared" si="111"/>
        <v>37500</v>
      </c>
    </row>
    <row r="179" spans="1:54" x14ac:dyDescent="0.25">
      <c r="A179" s="135" t="s">
        <v>83</v>
      </c>
      <c r="B179" s="142">
        <f t="shared" si="112"/>
        <v>50405</v>
      </c>
      <c r="C179" s="82">
        <v>168</v>
      </c>
      <c r="D179" s="102">
        <f t="shared" si="101"/>
        <v>80523.243451820861</v>
      </c>
      <c r="E179" s="102">
        <f t="shared" si="104"/>
        <v>44432.012619901128</v>
      </c>
      <c r="F179" s="102">
        <f t="shared" si="102"/>
        <v>36091.230831919725</v>
      </c>
      <c r="G179" s="103">
        <f t="shared" si="105"/>
        <v>80523.243451820861</v>
      </c>
      <c r="H179" s="100">
        <f t="shared" si="113"/>
        <v>10627591.797944359</v>
      </c>
      <c r="J179" s="104" t="str">
        <f t="shared" si="150"/>
        <v>year15</v>
      </c>
      <c r="K179" s="113">
        <f t="shared" si="106"/>
        <v>0</v>
      </c>
      <c r="L179" s="113">
        <f t="shared" si="114"/>
        <v>891635.37528863829</v>
      </c>
      <c r="M179" s="110">
        <f t="shared" si="118"/>
        <v>0</v>
      </c>
      <c r="N179" s="110">
        <f t="shared" si="121"/>
        <v>897588.38895046711</v>
      </c>
      <c r="O179" s="113">
        <f t="shared" si="124"/>
        <v>0</v>
      </c>
      <c r="P179" s="113">
        <f t="shared" si="127"/>
        <v>903492.10250432009</v>
      </c>
      <c r="Q179" s="110">
        <f t="shared" si="130"/>
        <v>0</v>
      </c>
      <c r="R179" s="110">
        <f t="shared" si="132"/>
        <v>909346.92423090804</v>
      </c>
      <c r="S179" s="113">
        <f t="shared" si="134"/>
        <v>0</v>
      </c>
      <c r="T179" s="113">
        <f t="shared" si="136"/>
        <v>915153.25902974815</v>
      </c>
      <c r="U179" s="110">
        <f t="shared" si="138"/>
        <v>0</v>
      </c>
      <c r="V179" s="110">
        <f t="shared" si="140"/>
        <v>0</v>
      </c>
      <c r="W179" s="113">
        <f t="shared" si="142"/>
        <v>0</v>
      </c>
      <c r="X179" s="113">
        <f t="shared" si="144"/>
        <v>0</v>
      </c>
      <c r="Y179" s="110">
        <f t="shared" si="146"/>
        <v>0</v>
      </c>
      <c r="Z179" s="117">
        <f t="shared" si="148"/>
        <v>0</v>
      </c>
      <c r="AA179" s="85">
        <f t="shared" si="107"/>
        <v>4517216.0500040818</v>
      </c>
      <c r="AC179" s="115">
        <f t="shared" si="108"/>
        <v>0</v>
      </c>
      <c r="AD179" s="115">
        <f t="shared" si="115"/>
        <v>718829.49374777894</v>
      </c>
      <c r="AE179" s="116">
        <f t="shared" si="119"/>
        <v>0</v>
      </c>
      <c r="AF179" s="116">
        <f t="shared" si="122"/>
        <v>712876.48008595</v>
      </c>
      <c r="AG179" s="115">
        <f t="shared" si="125"/>
        <v>0</v>
      </c>
      <c r="AH179" s="115">
        <f t="shared" si="128"/>
        <v>706972.76653209701</v>
      </c>
      <c r="AI179" s="116">
        <f t="shared" si="131"/>
        <v>0</v>
      </c>
      <c r="AJ179" s="116">
        <f t="shared" si="133"/>
        <v>701117.94480550906</v>
      </c>
      <c r="AK179" s="115">
        <f t="shared" si="135"/>
        <v>0</v>
      </c>
      <c r="AL179" s="115">
        <f t="shared" si="137"/>
        <v>695311.61000666884</v>
      </c>
      <c r="AM179" s="116">
        <f t="shared" si="139"/>
        <v>0</v>
      </c>
      <c r="AN179" s="116">
        <f t="shared" si="141"/>
        <v>0</v>
      </c>
      <c r="AO179" s="115">
        <f t="shared" si="143"/>
        <v>0</v>
      </c>
      <c r="AP179" s="115">
        <f t="shared" si="145"/>
        <v>0</v>
      </c>
      <c r="AQ179" s="116">
        <f t="shared" si="147"/>
        <v>0</v>
      </c>
      <c r="AR179" s="110">
        <f t="shared" si="149"/>
        <v>0</v>
      </c>
      <c r="AS179" s="109">
        <f t="shared" si="109"/>
        <v>3535108.2951780036</v>
      </c>
      <c r="AT179" s="85">
        <f t="shared" si="116"/>
        <v>-419403256.29419863</v>
      </c>
      <c r="AV179" s="45">
        <f t="shared" si="117"/>
        <v>0</v>
      </c>
      <c r="AW179" s="111">
        <f t="shared" si="110"/>
        <v>7500</v>
      </c>
      <c r="AX179" s="111">
        <f t="shared" si="120"/>
        <v>7500</v>
      </c>
      <c r="AY179" s="111">
        <f t="shared" si="123"/>
        <v>7500</v>
      </c>
      <c r="AZ179" s="111">
        <f t="shared" si="126"/>
        <v>7500</v>
      </c>
      <c r="BA179" s="111">
        <f t="shared" si="129"/>
        <v>7500</v>
      </c>
      <c r="BB179" s="112">
        <f t="shared" si="111"/>
        <v>37500</v>
      </c>
    </row>
    <row r="180" spans="1:54" x14ac:dyDescent="0.25">
      <c r="A180" s="135" t="s">
        <v>83</v>
      </c>
      <c r="B180" s="142">
        <f t="shared" si="112"/>
        <v>50436</v>
      </c>
      <c r="C180" s="82">
        <v>169</v>
      </c>
      <c r="D180" s="102">
        <f t="shared" si="101"/>
        <v>80523.243451820861</v>
      </c>
      <c r="E180" s="102">
        <f t="shared" si="104"/>
        <v>44281.632491434793</v>
      </c>
      <c r="F180" s="102">
        <f t="shared" si="102"/>
        <v>36241.610960386068</v>
      </c>
      <c r="G180" s="103">
        <f t="shared" si="105"/>
        <v>80523.243451820861</v>
      </c>
      <c r="H180" s="100">
        <f t="shared" si="113"/>
        <v>10591350.186983973</v>
      </c>
      <c r="J180" s="104" t="str">
        <f t="shared" si="150"/>
        <v>year15</v>
      </c>
      <c r="K180" s="110">
        <f t="shared" si="106"/>
        <v>0</v>
      </c>
      <c r="L180" s="113">
        <f t="shared" si="114"/>
        <v>888640.25239802257</v>
      </c>
      <c r="M180" s="113">
        <f t="shared" si="118"/>
        <v>0</v>
      </c>
      <c r="N180" s="110">
        <f t="shared" si="121"/>
        <v>894618.07028344227</v>
      </c>
      <c r="O180" s="110">
        <f t="shared" si="124"/>
        <v>0</v>
      </c>
      <c r="P180" s="113">
        <f t="shared" si="127"/>
        <v>900546.38264376973</v>
      </c>
      <c r="Q180" s="113">
        <f t="shared" si="130"/>
        <v>0</v>
      </c>
      <c r="R180" s="110">
        <f t="shared" si="132"/>
        <v>906425.59946088516</v>
      </c>
      <c r="S180" s="110">
        <f t="shared" si="134"/>
        <v>0</v>
      </c>
      <c r="T180" s="113">
        <f t="shared" si="136"/>
        <v>912256.12732138718</v>
      </c>
      <c r="U180" s="113">
        <f t="shared" si="138"/>
        <v>0</v>
      </c>
      <c r="V180" s="110">
        <f t="shared" si="140"/>
        <v>0</v>
      </c>
      <c r="W180" s="110">
        <f t="shared" si="142"/>
        <v>0</v>
      </c>
      <c r="X180" s="113">
        <f t="shared" si="144"/>
        <v>0</v>
      </c>
      <c r="Y180" s="113">
        <f t="shared" si="146"/>
        <v>0</v>
      </c>
      <c r="Z180" s="117">
        <f t="shared" si="148"/>
        <v>0</v>
      </c>
      <c r="AA180" s="85">
        <f t="shared" si="107"/>
        <v>4502486.4321075063</v>
      </c>
      <c r="AC180" s="116">
        <f t="shared" si="108"/>
        <v>0</v>
      </c>
      <c r="AD180" s="115">
        <f t="shared" si="115"/>
        <v>721824.61663839454</v>
      </c>
      <c r="AE180" s="115">
        <f t="shared" si="119"/>
        <v>0</v>
      </c>
      <c r="AF180" s="116">
        <f t="shared" si="122"/>
        <v>715846.79875297472</v>
      </c>
      <c r="AG180" s="116">
        <f t="shared" si="125"/>
        <v>0</v>
      </c>
      <c r="AH180" s="115">
        <f t="shared" si="128"/>
        <v>709918.48639264726</v>
      </c>
      <c r="AI180" s="115">
        <f t="shared" si="131"/>
        <v>0</v>
      </c>
      <c r="AJ180" s="116">
        <f t="shared" si="133"/>
        <v>704039.26957553206</v>
      </c>
      <c r="AK180" s="116">
        <f t="shared" si="135"/>
        <v>0</v>
      </c>
      <c r="AL180" s="115">
        <f t="shared" si="137"/>
        <v>698208.74171502993</v>
      </c>
      <c r="AM180" s="115">
        <f t="shared" si="139"/>
        <v>0</v>
      </c>
      <c r="AN180" s="116">
        <f t="shared" si="141"/>
        <v>0</v>
      </c>
      <c r="AO180" s="116">
        <f t="shared" si="143"/>
        <v>0</v>
      </c>
      <c r="AP180" s="115">
        <f t="shared" si="145"/>
        <v>0</v>
      </c>
      <c r="AQ180" s="115">
        <f t="shared" si="147"/>
        <v>0</v>
      </c>
      <c r="AR180" s="110">
        <f t="shared" si="149"/>
        <v>0</v>
      </c>
      <c r="AS180" s="109">
        <f t="shared" si="109"/>
        <v>3549837.9130745786</v>
      </c>
      <c r="AT180" s="85">
        <f t="shared" si="116"/>
        <v>-422953094.20727319</v>
      </c>
      <c r="AV180" s="45">
        <f t="shared" si="117"/>
        <v>0</v>
      </c>
      <c r="AW180" s="111">
        <f t="shared" si="110"/>
        <v>7500</v>
      </c>
      <c r="AX180" s="111">
        <f t="shared" si="120"/>
        <v>7500</v>
      </c>
      <c r="AY180" s="111">
        <f t="shared" si="123"/>
        <v>7500</v>
      </c>
      <c r="AZ180" s="111">
        <f t="shared" si="126"/>
        <v>7500</v>
      </c>
      <c r="BA180" s="111">
        <f t="shared" si="129"/>
        <v>7500</v>
      </c>
      <c r="BB180" s="112">
        <f t="shared" si="111"/>
        <v>37500</v>
      </c>
    </row>
    <row r="181" spans="1:54" x14ac:dyDescent="0.25">
      <c r="A181" s="135" t="s">
        <v>83</v>
      </c>
      <c r="B181" s="142">
        <f t="shared" si="112"/>
        <v>50464</v>
      </c>
      <c r="C181" s="82">
        <v>170</v>
      </c>
      <c r="D181" s="102">
        <f t="shared" si="101"/>
        <v>80523.243451820861</v>
      </c>
      <c r="E181" s="102">
        <f t="shared" si="104"/>
        <v>44130.625779099857</v>
      </c>
      <c r="F181" s="102">
        <f t="shared" si="102"/>
        <v>36392.617672721004</v>
      </c>
      <c r="G181" s="103">
        <f t="shared" si="105"/>
        <v>80523.243451820861</v>
      </c>
      <c r="H181" s="100">
        <f t="shared" si="113"/>
        <v>10554957.569311252</v>
      </c>
      <c r="J181" s="104" t="str">
        <f t="shared" si="150"/>
        <v>year15</v>
      </c>
      <c r="K181" s="110">
        <f t="shared" si="106"/>
        <v>0</v>
      </c>
      <c r="L181" s="110">
        <f t="shared" si="114"/>
        <v>885632.64982869592</v>
      </c>
      <c r="M181" s="113">
        <f t="shared" si="118"/>
        <v>0</v>
      </c>
      <c r="N181" s="113">
        <f t="shared" si="121"/>
        <v>891635.37528863829</v>
      </c>
      <c r="O181" s="110">
        <f t="shared" si="124"/>
        <v>0</v>
      </c>
      <c r="P181" s="110">
        <f t="shared" si="127"/>
        <v>897588.38895046711</v>
      </c>
      <c r="Q181" s="113">
        <f t="shared" si="130"/>
        <v>0</v>
      </c>
      <c r="R181" s="113">
        <f t="shared" si="132"/>
        <v>903492.10250432009</v>
      </c>
      <c r="S181" s="110">
        <f t="shared" si="134"/>
        <v>0</v>
      </c>
      <c r="T181" s="110">
        <f t="shared" si="136"/>
        <v>909346.92423090804</v>
      </c>
      <c r="U181" s="113">
        <f t="shared" si="138"/>
        <v>0</v>
      </c>
      <c r="V181" s="113">
        <f t="shared" si="140"/>
        <v>0</v>
      </c>
      <c r="W181" s="110">
        <f t="shared" si="142"/>
        <v>0</v>
      </c>
      <c r="X181" s="110">
        <f t="shared" si="144"/>
        <v>0</v>
      </c>
      <c r="Y181" s="113">
        <f t="shared" si="146"/>
        <v>0</v>
      </c>
      <c r="Z181" s="118">
        <f t="shared" si="148"/>
        <v>0</v>
      </c>
      <c r="AA181" s="85">
        <f t="shared" si="107"/>
        <v>4487695.4408030286</v>
      </c>
      <c r="AC181" s="116">
        <f t="shared" si="108"/>
        <v>0</v>
      </c>
      <c r="AD181" s="116">
        <f t="shared" si="115"/>
        <v>724832.2192077213</v>
      </c>
      <c r="AE181" s="115">
        <f t="shared" si="119"/>
        <v>0</v>
      </c>
      <c r="AF181" s="115">
        <f t="shared" si="122"/>
        <v>718829.49374777894</v>
      </c>
      <c r="AG181" s="116">
        <f t="shared" si="125"/>
        <v>0</v>
      </c>
      <c r="AH181" s="116">
        <f t="shared" si="128"/>
        <v>712876.48008595</v>
      </c>
      <c r="AI181" s="115">
        <f t="shared" si="131"/>
        <v>0</v>
      </c>
      <c r="AJ181" s="115">
        <f t="shared" si="133"/>
        <v>706972.76653209701</v>
      </c>
      <c r="AK181" s="116">
        <f t="shared" si="135"/>
        <v>0</v>
      </c>
      <c r="AL181" s="116">
        <f t="shared" si="137"/>
        <v>701117.94480550906</v>
      </c>
      <c r="AM181" s="115">
        <f t="shared" si="139"/>
        <v>0</v>
      </c>
      <c r="AN181" s="115">
        <f t="shared" si="141"/>
        <v>0</v>
      </c>
      <c r="AO181" s="116">
        <f t="shared" si="143"/>
        <v>0</v>
      </c>
      <c r="AP181" s="116">
        <f t="shared" si="145"/>
        <v>0</v>
      </c>
      <c r="AQ181" s="115">
        <f t="shared" si="147"/>
        <v>0</v>
      </c>
      <c r="AR181" s="113">
        <f t="shared" si="149"/>
        <v>0</v>
      </c>
      <c r="AS181" s="109">
        <f t="shared" si="109"/>
        <v>3564628.9043790563</v>
      </c>
      <c r="AT181" s="85">
        <f t="shared" si="116"/>
        <v>-426517723.11165226</v>
      </c>
      <c r="AV181" s="45">
        <f t="shared" si="117"/>
        <v>0</v>
      </c>
      <c r="AW181" s="111">
        <f t="shared" si="110"/>
        <v>7500</v>
      </c>
      <c r="AX181" s="111">
        <f t="shared" si="120"/>
        <v>7500</v>
      </c>
      <c r="AY181" s="111">
        <f t="shared" si="123"/>
        <v>7500</v>
      </c>
      <c r="AZ181" s="111">
        <f t="shared" si="126"/>
        <v>7500</v>
      </c>
      <c r="BA181" s="111">
        <f t="shared" si="129"/>
        <v>7500</v>
      </c>
      <c r="BB181" s="112">
        <f t="shared" si="111"/>
        <v>37500</v>
      </c>
    </row>
    <row r="182" spans="1:54" x14ac:dyDescent="0.25">
      <c r="A182" s="135" t="s">
        <v>83</v>
      </c>
      <c r="B182" s="142">
        <f t="shared" si="112"/>
        <v>50495</v>
      </c>
      <c r="C182" s="82">
        <v>171</v>
      </c>
      <c r="D182" s="102">
        <f t="shared" si="101"/>
        <v>80523.243451820861</v>
      </c>
      <c r="E182" s="102">
        <f t="shared" si="104"/>
        <v>43978.989872130187</v>
      </c>
      <c r="F182" s="102">
        <f t="shared" si="102"/>
        <v>36544.253579690674</v>
      </c>
      <c r="G182" s="103">
        <f t="shared" si="105"/>
        <v>80523.243451820861</v>
      </c>
      <c r="H182" s="100">
        <f t="shared" si="113"/>
        <v>10518413.315731561</v>
      </c>
      <c r="J182" s="104" t="str">
        <f t="shared" si="150"/>
        <v>year15</v>
      </c>
      <c r="K182" s="113">
        <f t="shared" si="106"/>
        <v>0</v>
      </c>
      <c r="L182" s="110">
        <f t="shared" si="114"/>
        <v>882612.51558199711</v>
      </c>
      <c r="M182" s="110">
        <f t="shared" si="118"/>
        <v>0</v>
      </c>
      <c r="N182" s="113">
        <f t="shared" si="121"/>
        <v>888640.25239802257</v>
      </c>
      <c r="O182" s="113">
        <f t="shared" si="124"/>
        <v>0</v>
      </c>
      <c r="P182" s="110">
        <f t="shared" si="127"/>
        <v>894618.07028344227</v>
      </c>
      <c r="Q182" s="110">
        <f t="shared" si="130"/>
        <v>0</v>
      </c>
      <c r="R182" s="113">
        <f t="shared" si="132"/>
        <v>900546.38264376973</v>
      </c>
      <c r="S182" s="113">
        <f t="shared" si="134"/>
        <v>0</v>
      </c>
      <c r="T182" s="110">
        <f t="shared" si="136"/>
        <v>906425.59946088516</v>
      </c>
      <c r="U182" s="110">
        <f t="shared" si="138"/>
        <v>0</v>
      </c>
      <c r="V182" s="113">
        <f t="shared" si="140"/>
        <v>0</v>
      </c>
      <c r="W182" s="113">
        <f t="shared" si="142"/>
        <v>0</v>
      </c>
      <c r="X182" s="110">
        <f t="shared" si="144"/>
        <v>0</v>
      </c>
      <c r="Y182" s="110">
        <f t="shared" si="146"/>
        <v>0</v>
      </c>
      <c r="Z182" s="118">
        <f t="shared" si="148"/>
        <v>0</v>
      </c>
      <c r="AA182" s="85">
        <f t="shared" si="107"/>
        <v>4472842.8203681167</v>
      </c>
      <c r="AC182" s="115">
        <f t="shared" si="108"/>
        <v>0</v>
      </c>
      <c r="AD182" s="116">
        <f t="shared" si="115"/>
        <v>727852.35345442011</v>
      </c>
      <c r="AE182" s="116">
        <f t="shared" si="119"/>
        <v>0</v>
      </c>
      <c r="AF182" s="115">
        <f t="shared" si="122"/>
        <v>721824.61663839454</v>
      </c>
      <c r="AG182" s="115">
        <f t="shared" si="125"/>
        <v>0</v>
      </c>
      <c r="AH182" s="116">
        <f t="shared" si="128"/>
        <v>715846.79875297472</v>
      </c>
      <c r="AI182" s="116">
        <f t="shared" si="131"/>
        <v>0</v>
      </c>
      <c r="AJ182" s="115">
        <f t="shared" si="133"/>
        <v>709918.48639264726</v>
      </c>
      <c r="AK182" s="115">
        <f t="shared" si="135"/>
        <v>0</v>
      </c>
      <c r="AL182" s="116">
        <f t="shared" si="137"/>
        <v>704039.26957553206</v>
      </c>
      <c r="AM182" s="116">
        <f t="shared" si="139"/>
        <v>0</v>
      </c>
      <c r="AN182" s="115">
        <f t="shared" si="141"/>
        <v>0</v>
      </c>
      <c r="AO182" s="115">
        <f t="shared" si="143"/>
        <v>0</v>
      </c>
      <c r="AP182" s="116">
        <f t="shared" si="145"/>
        <v>0</v>
      </c>
      <c r="AQ182" s="116">
        <f t="shared" si="147"/>
        <v>0</v>
      </c>
      <c r="AR182" s="113">
        <f t="shared" si="149"/>
        <v>0</v>
      </c>
      <c r="AS182" s="109">
        <f t="shared" si="109"/>
        <v>3579481.5248139682</v>
      </c>
      <c r="AT182" s="85">
        <f t="shared" si="116"/>
        <v>-430097204.63646621</v>
      </c>
      <c r="AV182" s="45">
        <f t="shared" si="117"/>
        <v>0</v>
      </c>
      <c r="AW182" s="111">
        <f t="shared" si="110"/>
        <v>7500</v>
      </c>
      <c r="AX182" s="111">
        <f t="shared" si="120"/>
        <v>7500</v>
      </c>
      <c r="AY182" s="111">
        <f t="shared" si="123"/>
        <v>7500</v>
      </c>
      <c r="AZ182" s="111">
        <f t="shared" si="126"/>
        <v>7500</v>
      </c>
      <c r="BA182" s="111">
        <f t="shared" si="129"/>
        <v>7500</v>
      </c>
      <c r="BB182" s="112">
        <f t="shared" si="111"/>
        <v>37500</v>
      </c>
    </row>
    <row r="183" spans="1:54" x14ac:dyDescent="0.25">
      <c r="A183" s="135" t="s">
        <v>83</v>
      </c>
      <c r="B183" s="142">
        <f t="shared" si="112"/>
        <v>50525</v>
      </c>
      <c r="C183" s="82">
        <v>172</v>
      </c>
      <c r="D183" s="102">
        <f t="shared" si="101"/>
        <v>80523.243451820861</v>
      </c>
      <c r="E183" s="102">
        <f t="shared" si="104"/>
        <v>43826.722148881468</v>
      </c>
      <c r="F183" s="102">
        <f t="shared" si="102"/>
        <v>36696.521302939385</v>
      </c>
      <c r="G183" s="103">
        <f t="shared" si="105"/>
        <v>80523.243451820861</v>
      </c>
      <c r="H183" s="100">
        <f t="shared" si="113"/>
        <v>10481716.794428622</v>
      </c>
      <c r="J183" s="104" t="str">
        <f t="shared" si="150"/>
        <v>year15</v>
      </c>
      <c r="K183" s="113">
        <f t="shared" si="106"/>
        <v>0</v>
      </c>
      <c r="L183" s="113">
        <f t="shared" si="114"/>
        <v>879579.79744260374</v>
      </c>
      <c r="M183" s="110">
        <f t="shared" si="118"/>
        <v>0</v>
      </c>
      <c r="N183" s="110">
        <f t="shared" si="121"/>
        <v>885632.64982869592</v>
      </c>
      <c r="O183" s="113">
        <f t="shared" si="124"/>
        <v>0</v>
      </c>
      <c r="P183" s="113">
        <f t="shared" si="127"/>
        <v>891635.37528863829</v>
      </c>
      <c r="Q183" s="110">
        <f t="shared" si="130"/>
        <v>0</v>
      </c>
      <c r="R183" s="110">
        <f t="shared" si="132"/>
        <v>897588.38895046711</v>
      </c>
      <c r="S183" s="113">
        <f t="shared" si="134"/>
        <v>0</v>
      </c>
      <c r="T183" s="113">
        <f t="shared" si="136"/>
        <v>903492.10250432009</v>
      </c>
      <c r="U183" s="110">
        <f t="shared" si="138"/>
        <v>0</v>
      </c>
      <c r="V183" s="110">
        <f t="shared" si="140"/>
        <v>0</v>
      </c>
      <c r="W183" s="113">
        <f t="shared" si="142"/>
        <v>0</v>
      </c>
      <c r="X183" s="113">
        <f t="shared" si="144"/>
        <v>0</v>
      </c>
      <c r="Y183" s="110">
        <f t="shared" si="146"/>
        <v>0</v>
      </c>
      <c r="Z183" s="117">
        <f t="shared" si="148"/>
        <v>0</v>
      </c>
      <c r="AA183" s="85">
        <f t="shared" si="107"/>
        <v>4457928.3140147254</v>
      </c>
      <c r="AC183" s="115">
        <f t="shared" si="108"/>
        <v>0</v>
      </c>
      <c r="AD183" s="115">
        <f t="shared" si="115"/>
        <v>730885.07159381348</v>
      </c>
      <c r="AE183" s="116">
        <f t="shared" si="119"/>
        <v>0</v>
      </c>
      <c r="AF183" s="116">
        <f t="shared" si="122"/>
        <v>724832.2192077213</v>
      </c>
      <c r="AG183" s="115">
        <f t="shared" si="125"/>
        <v>0</v>
      </c>
      <c r="AH183" s="115">
        <f t="shared" si="128"/>
        <v>718829.49374777894</v>
      </c>
      <c r="AI183" s="116">
        <f t="shared" si="131"/>
        <v>0</v>
      </c>
      <c r="AJ183" s="116">
        <f t="shared" si="133"/>
        <v>712876.48008595</v>
      </c>
      <c r="AK183" s="115">
        <f t="shared" si="135"/>
        <v>0</v>
      </c>
      <c r="AL183" s="115">
        <f t="shared" si="137"/>
        <v>706972.76653209701</v>
      </c>
      <c r="AM183" s="116">
        <f t="shared" si="139"/>
        <v>0</v>
      </c>
      <c r="AN183" s="116">
        <f t="shared" si="141"/>
        <v>0</v>
      </c>
      <c r="AO183" s="115">
        <f t="shared" si="143"/>
        <v>0</v>
      </c>
      <c r="AP183" s="115">
        <f t="shared" si="145"/>
        <v>0</v>
      </c>
      <c r="AQ183" s="116">
        <f t="shared" si="147"/>
        <v>0</v>
      </c>
      <c r="AR183" s="110">
        <f t="shared" si="149"/>
        <v>0</v>
      </c>
      <c r="AS183" s="109">
        <f t="shared" si="109"/>
        <v>3594396.0311673605</v>
      </c>
      <c r="AT183" s="85">
        <f t="shared" si="116"/>
        <v>-433691600.66763359</v>
      </c>
      <c r="AV183" s="45">
        <f t="shared" si="117"/>
        <v>0</v>
      </c>
      <c r="AW183" s="111">
        <f t="shared" si="110"/>
        <v>7500</v>
      </c>
      <c r="AX183" s="111">
        <f t="shared" si="120"/>
        <v>7500</v>
      </c>
      <c r="AY183" s="111">
        <f t="shared" si="123"/>
        <v>7500</v>
      </c>
      <c r="AZ183" s="111">
        <f t="shared" si="126"/>
        <v>7500</v>
      </c>
      <c r="BA183" s="111">
        <f t="shared" si="129"/>
        <v>7500</v>
      </c>
      <c r="BB183" s="112">
        <f t="shared" si="111"/>
        <v>37500</v>
      </c>
    </row>
    <row r="184" spans="1:54" x14ac:dyDescent="0.25">
      <c r="A184" s="135" t="s">
        <v>84</v>
      </c>
      <c r="B184" s="142">
        <f t="shared" si="112"/>
        <v>50556</v>
      </c>
      <c r="C184" s="82">
        <v>173</v>
      </c>
      <c r="D184" s="102">
        <f t="shared" si="101"/>
        <v>80523.243451820861</v>
      </c>
      <c r="E184" s="102">
        <f t="shared" si="104"/>
        <v>43673.819976785897</v>
      </c>
      <c r="F184" s="102">
        <f t="shared" si="102"/>
        <v>36849.423475034964</v>
      </c>
      <c r="G184" s="103">
        <f t="shared" si="105"/>
        <v>80523.243451820861</v>
      </c>
      <c r="H184" s="100">
        <f t="shared" si="113"/>
        <v>10444867.370953588</v>
      </c>
      <c r="J184" s="104" t="str">
        <f t="shared" si="150"/>
        <v>year16</v>
      </c>
      <c r="K184" s="110">
        <f t="shared" si="106"/>
        <v>0</v>
      </c>
      <c r="L184" s="113">
        <f t="shared" si="114"/>
        <v>876534.44297762937</v>
      </c>
      <c r="M184" s="113">
        <f t="shared" si="118"/>
        <v>0</v>
      </c>
      <c r="N184" s="110">
        <f t="shared" si="121"/>
        <v>882612.51558199711</v>
      </c>
      <c r="O184" s="110">
        <f t="shared" si="124"/>
        <v>0</v>
      </c>
      <c r="P184" s="113">
        <f t="shared" si="127"/>
        <v>888640.25239802257</v>
      </c>
      <c r="Q184" s="113">
        <f t="shared" si="130"/>
        <v>0</v>
      </c>
      <c r="R184" s="110">
        <f t="shared" si="132"/>
        <v>894618.07028344227</v>
      </c>
      <c r="S184" s="110">
        <f t="shared" si="134"/>
        <v>0</v>
      </c>
      <c r="T184" s="113">
        <f t="shared" si="136"/>
        <v>900546.38264376973</v>
      </c>
      <c r="U184" s="113">
        <f t="shared" si="138"/>
        <v>0</v>
      </c>
      <c r="V184" s="110">
        <f t="shared" si="140"/>
        <v>0</v>
      </c>
      <c r="W184" s="110">
        <f t="shared" si="142"/>
        <v>0</v>
      </c>
      <c r="X184" s="113">
        <f t="shared" si="144"/>
        <v>0</v>
      </c>
      <c r="Y184" s="113">
        <f t="shared" si="146"/>
        <v>0</v>
      </c>
      <c r="Z184" s="117">
        <f t="shared" si="148"/>
        <v>0</v>
      </c>
      <c r="AA184" s="85">
        <f t="shared" si="107"/>
        <v>4442951.6638848614</v>
      </c>
      <c r="AC184" s="116">
        <f t="shared" si="108"/>
        <v>0</v>
      </c>
      <c r="AD184" s="115">
        <f t="shared" si="115"/>
        <v>733930.42605878774</v>
      </c>
      <c r="AE184" s="115">
        <f t="shared" si="119"/>
        <v>0</v>
      </c>
      <c r="AF184" s="116">
        <f t="shared" si="122"/>
        <v>727852.35345442011</v>
      </c>
      <c r="AG184" s="116">
        <f t="shared" si="125"/>
        <v>0</v>
      </c>
      <c r="AH184" s="115">
        <f t="shared" si="128"/>
        <v>721824.61663839454</v>
      </c>
      <c r="AI184" s="115">
        <f t="shared" si="131"/>
        <v>0</v>
      </c>
      <c r="AJ184" s="116">
        <f t="shared" si="133"/>
        <v>715846.79875297472</v>
      </c>
      <c r="AK184" s="116">
        <f t="shared" si="135"/>
        <v>0</v>
      </c>
      <c r="AL184" s="115">
        <f t="shared" si="137"/>
        <v>709918.48639264726</v>
      </c>
      <c r="AM184" s="115">
        <f t="shared" si="139"/>
        <v>0</v>
      </c>
      <c r="AN184" s="116">
        <f t="shared" si="141"/>
        <v>0</v>
      </c>
      <c r="AO184" s="116">
        <f t="shared" si="143"/>
        <v>0</v>
      </c>
      <c r="AP184" s="115">
        <f t="shared" si="145"/>
        <v>0</v>
      </c>
      <c r="AQ184" s="115">
        <f t="shared" si="147"/>
        <v>0</v>
      </c>
      <c r="AR184" s="110">
        <f t="shared" si="149"/>
        <v>0</v>
      </c>
      <c r="AS184" s="109">
        <f t="shared" si="109"/>
        <v>3609372.681297224</v>
      </c>
      <c r="AT184" s="85">
        <f t="shared" si="116"/>
        <v>-437300973.34893084</v>
      </c>
      <c r="AV184" s="45">
        <f t="shared" si="117"/>
        <v>0</v>
      </c>
      <c r="AW184" s="111">
        <f t="shared" si="110"/>
        <v>7500</v>
      </c>
      <c r="AX184" s="111">
        <f t="shared" si="120"/>
        <v>7500</v>
      </c>
      <c r="AY184" s="111">
        <f t="shared" si="123"/>
        <v>7500</v>
      </c>
      <c r="AZ184" s="111">
        <f t="shared" si="126"/>
        <v>7500</v>
      </c>
      <c r="BA184" s="111">
        <f t="shared" si="129"/>
        <v>7500</v>
      </c>
      <c r="BB184" s="112">
        <f t="shared" si="111"/>
        <v>37500</v>
      </c>
    </row>
    <row r="185" spans="1:54" x14ac:dyDescent="0.25">
      <c r="A185" s="135" t="s">
        <v>84</v>
      </c>
      <c r="B185" s="142">
        <f t="shared" si="112"/>
        <v>50586</v>
      </c>
      <c r="C185" s="82">
        <v>174</v>
      </c>
      <c r="D185" s="102">
        <f t="shared" si="101"/>
        <v>80523.243451820861</v>
      </c>
      <c r="E185" s="102">
        <f t="shared" si="104"/>
        <v>43520.28071230658</v>
      </c>
      <c r="F185" s="102">
        <f t="shared" si="102"/>
        <v>37002.962739514282</v>
      </c>
      <c r="G185" s="103">
        <f t="shared" si="105"/>
        <v>80523.243451820861</v>
      </c>
      <c r="H185" s="100">
        <f t="shared" si="113"/>
        <v>10407864.408214074</v>
      </c>
      <c r="J185" s="104" t="str">
        <f t="shared" si="150"/>
        <v>year16</v>
      </c>
      <c r="K185" s="110">
        <f t="shared" si="106"/>
        <v>0</v>
      </c>
      <c r="L185" s="110">
        <f t="shared" si="114"/>
        <v>873476.39953571791</v>
      </c>
      <c r="M185" s="113">
        <f t="shared" si="118"/>
        <v>0</v>
      </c>
      <c r="N185" s="113">
        <f t="shared" si="121"/>
        <v>879579.79744260374</v>
      </c>
      <c r="O185" s="110">
        <f t="shared" si="124"/>
        <v>0</v>
      </c>
      <c r="P185" s="110">
        <f t="shared" si="127"/>
        <v>885632.64982869592</v>
      </c>
      <c r="Q185" s="113">
        <f t="shared" si="130"/>
        <v>0</v>
      </c>
      <c r="R185" s="113">
        <f t="shared" si="132"/>
        <v>891635.37528863829</v>
      </c>
      <c r="S185" s="110">
        <f t="shared" si="134"/>
        <v>0</v>
      </c>
      <c r="T185" s="110">
        <f t="shared" si="136"/>
        <v>897588.38895046711</v>
      </c>
      <c r="U185" s="113">
        <f t="shared" si="138"/>
        <v>0</v>
      </c>
      <c r="V185" s="113">
        <f t="shared" si="140"/>
        <v>0</v>
      </c>
      <c r="W185" s="110">
        <f t="shared" si="142"/>
        <v>0</v>
      </c>
      <c r="X185" s="110">
        <f t="shared" si="144"/>
        <v>0</v>
      </c>
      <c r="Y185" s="113">
        <f t="shared" si="146"/>
        <v>0</v>
      </c>
      <c r="Z185" s="118">
        <f t="shared" si="148"/>
        <v>0</v>
      </c>
      <c r="AA185" s="85">
        <f t="shared" si="107"/>
        <v>4427912.6110461233</v>
      </c>
      <c r="AC185" s="116">
        <f t="shared" si="108"/>
        <v>0</v>
      </c>
      <c r="AD185" s="116">
        <f t="shared" si="115"/>
        <v>736988.46950069931</v>
      </c>
      <c r="AE185" s="115">
        <f t="shared" si="119"/>
        <v>0</v>
      </c>
      <c r="AF185" s="115">
        <f t="shared" si="122"/>
        <v>730885.07159381348</v>
      </c>
      <c r="AG185" s="116">
        <f t="shared" si="125"/>
        <v>0</v>
      </c>
      <c r="AH185" s="116">
        <f t="shared" si="128"/>
        <v>724832.2192077213</v>
      </c>
      <c r="AI185" s="115">
        <f t="shared" si="131"/>
        <v>0</v>
      </c>
      <c r="AJ185" s="115">
        <f t="shared" si="133"/>
        <v>718829.49374777894</v>
      </c>
      <c r="AK185" s="116">
        <f t="shared" si="135"/>
        <v>0</v>
      </c>
      <c r="AL185" s="116">
        <f t="shared" si="137"/>
        <v>712876.48008595</v>
      </c>
      <c r="AM185" s="115">
        <f t="shared" si="139"/>
        <v>0</v>
      </c>
      <c r="AN185" s="115">
        <f t="shared" si="141"/>
        <v>0</v>
      </c>
      <c r="AO185" s="116">
        <f t="shared" si="143"/>
        <v>0</v>
      </c>
      <c r="AP185" s="116">
        <f t="shared" si="145"/>
        <v>0</v>
      </c>
      <c r="AQ185" s="115">
        <f t="shared" si="147"/>
        <v>0</v>
      </c>
      <c r="AR185" s="113">
        <f t="shared" si="149"/>
        <v>0</v>
      </c>
      <c r="AS185" s="109">
        <f t="shared" si="109"/>
        <v>3624411.7341359626</v>
      </c>
      <c r="AT185" s="85">
        <f t="shared" si="116"/>
        <v>-440925385.08306682</v>
      </c>
      <c r="AV185" s="45">
        <f t="shared" si="117"/>
        <v>0</v>
      </c>
      <c r="AW185" s="111">
        <f t="shared" si="110"/>
        <v>7500</v>
      </c>
      <c r="AX185" s="111">
        <f t="shared" si="120"/>
        <v>7500</v>
      </c>
      <c r="AY185" s="111">
        <f t="shared" si="123"/>
        <v>7500</v>
      </c>
      <c r="AZ185" s="111">
        <f t="shared" si="126"/>
        <v>7500</v>
      </c>
      <c r="BA185" s="111">
        <f t="shared" si="129"/>
        <v>7500</v>
      </c>
      <c r="BB185" s="112">
        <f t="shared" si="111"/>
        <v>37500</v>
      </c>
    </row>
    <row r="186" spans="1:54" x14ac:dyDescent="0.25">
      <c r="A186" s="135" t="s">
        <v>84</v>
      </c>
      <c r="B186" s="142">
        <f t="shared" si="112"/>
        <v>50617</v>
      </c>
      <c r="C186" s="82">
        <v>175</v>
      </c>
      <c r="D186" s="102">
        <f t="shared" si="101"/>
        <v>80523.243451820861</v>
      </c>
      <c r="E186" s="102">
        <f t="shared" si="104"/>
        <v>43366.101700891937</v>
      </c>
      <c r="F186" s="102">
        <f t="shared" si="102"/>
        <v>37157.141750928924</v>
      </c>
      <c r="G186" s="103">
        <f t="shared" si="105"/>
        <v>80523.243451820861</v>
      </c>
      <c r="H186" s="100">
        <f t="shared" si="113"/>
        <v>10370707.266463146</v>
      </c>
      <c r="J186" s="104" t="str">
        <f t="shared" si="150"/>
        <v>year16</v>
      </c>
      <c r="K186" s="113">
        <f t="shared" si="106"/>
        <v>0</v>
      </c>
      <c r="L186" s="110">
        <f t="shared" si="114"/>
        <v>870405.61424613162</v>
      </c>
      <c r="M186" s="110">
        <f t="shared" si="118"/>
        <v>0</v>
      </c>
      <c r="N186" s="113">
        <f t="shared" si="121"/>
        <v>876534.44297762937</v>
      </c>
      <c r="O186" s="113">
        <f t="shared" si="124"/>
        <v>0</v>
      </c>
      <c r="P186" s="110">
        <f t="shared" si="127"/>
        <v>882612.51558199711</v>
      </c>
      <c r="Q186" s="110">
        <f t="shared" si="130"/>
        <v>0</v>
      </c>
      <c r="R186" s="113">
        <f t="shared" si="132"/>
        <v>888640.25239802257</v>
      </c>
      <c r="S186" s="113">
        <f t="shared" si="134"/>
        <v>0</v>
      </c>
      <c r="T186" s="110">
        <f t="shared" si="136"/>
        <v>894618.07028344227</v>
      </c>
      <c r="U186" s="110">
        <f t="shared" si="138"/>
        <v>0</v>
      </c>
      <c r="V186" s="113">
        <f t="shared" si="140"/>
        <v>0</v>
      </c>
      <c r="W186" s="113">
        <f t="shared" si="142"/>
        <v>0</v>
      </c>
      <c r="X186" s="110">
        <f t="shared" si="144"/>
        <v>0</v>
      </c>
      <c r="Y186" s="110">
        <f t="shared" si="146"/>
        <v>0</v>
      </c>
      <c r="Z186" s="118">
        <f t="shared" si="148"/>
        <v>0</v>
      </c>
      <c r="AA186" s="85">
        <f t="shared" si="107"/>
        <v>4412810.8954872228</v>
      </c>
      <c r="AC186" s="115">
        <f t="shared" si="108"/>
        <v>0</v>
      </c>
      <c r="AD186" s="116">
        <f t="shared" si="115"/>
        <v>740059.2547902856</v>
      </c>
      <c r="AE186" s="116">
        <f t="shared" si="119"/>
        <v>0</v>
      </c>
      <c r="AF186" s="115">
        <f t="shared" si="122"/>
        <v>733930.42605878774</v>
      </c>
      <c r="AG186" s="115">
        <f t="shared" si="125"/>
        <v>0</v>
      </c>
      <c r="AH186" s="116">
        <f t="shared" si="128"/>
        <v>727852.35345442011</v>
      </c>
      <c r="AI186" s="116">
        <f t="shared" si="131"/>
        <v>0</v>
      </c>
      <c r="AJ186" s="115">
        <f t="shared" si="133"/>
        <v>721824.61663839454</v>
      </c>
      <c r="AK186" s="115">
        <f t="shared" si="135"/>
        <v>0</v>
      </c>
      <c r="AL186" s="116">
        <f t="shared" si="137"/>
        <v>715846.79875297472</v>
      </c>
      <c r="AM186" s="116">
        <f t="shared" si="139"/>
        <v>0</v>
      </c>
      <c r="AN186" s="115">
        <f t="shared" si="141"/>
        <v>0</v>
      </c>
      <c r="AO186" s="115">
        <f t="shared" si="143"/>
        <v>0</v>
      </c>
      <c r="AP186" s="116">
        <f t="shared" si="145"/>
        <v>0</v>
      </c>
      <c r="AQ186" s="116">
        <f t="shared" si="147"/>
        <v>0</v>
      </c>
      <c r="AR186" s="113">
        <f t="shared" si="149"/>
        <v>0</v>
      </c>
      <c r="AS186" s="109">
        <f t="shared" si="109"/>
        <v>3639513.4496948631</v>
      </c>
      <c r="AT186" s="85">
        <f t="shared" si="116"/>
        <v>-444564898.53276169</v>
      </c>
      <c r="AV186" s="45">
        <f t="shared" si="117"/>
        <v>0</v>
      </c>
      <c r="AW186" s="111">
        <f t="shared" si="110"/>
        <v>7500</v>
      </c>
      <c r="AX186" s="111">
        <f t="shared" si="120"/>
        <v>7500</v>
      </c>
      <c r="AY186" s="111">
        <f t="shared" si="123"/>
        <v>7500</v>
      </c>
      <c r="AZ186" s="111">
        <f t="shared" si="126"/>
        <v>7500</v>
      </c>
      <c r="BA186" s="111">
        <f t="shared" si="129"/>
        <v>7500</v>
      </c>
      <c r="BB186" s="112">
        <f t="shared" si="111"/>
        <v>37500</v>
      </c>
    </row>
    <row r="187" spans="1:54" x14ac:dyDescent="0.25">
      <c r="A187" s="135" t="s">
        <v>84</v>
      </c>
      <c r="B187" s="142">
        <f t="shared" si="112"/>
        <v>50648</v>
      </c>
      <c r="C187" s="82">
        <v>176</v>
      </c>
      <c r="D187" s="102">
        <f t="shared" si="101"/>
        <v>80523.243451820861</v>
      </c>
      <c r="E187" s="102">
        <f t="shared" si="104"/>
        <v>43211.280276929734</v>
      </c>
      <c r="F187" s="102">
        <f t="shared" si="102"/>
        <v>37311.96317489112</v>
      </c>
      <c r="G187" s="103">
        <f t="shared" si="105"/>
        <v>80523.243451820861</v>
      </c>
      <c r="H187" s="100">
        <f t="shared" si="113"/>
        <v>10333395.303288255</v>
      </c>
      <c r="J187" s="104" t="str">
        <f t="shared" si="150"/>
        <v>year16</v>
      </c>
      <c r="K187" s="113">
        <f t="shared" si="106"/>
        <v>0</v>
      </c>
      <c r="L187" s="113">
        <f t="shared" si="114"/>
        <v>867322.03401783877</v>
      </c>
      <c r="M187" s="110">
        <f t="shared" si="118"/>
        <v>0</v>
      </c>
      <c r="N187" s="110">
        <f t="shared" si="121"/>
        <v>873476.39953571791</v>
      </c>
      <c r="O187" s="113">
        <f t="shared" si="124"/>
        <v>0</v>
      </c>
      <c r="P187" s="113">
        <f t="shared" si="127"/>
        <v>879579.79744260374</v>
      </c>
      <c r="Q187" s="110">
        <f t="shared" si="130"/>
        <v>0</v>
      </c>
      <c r="R187" s="110">
        <f t="shared" si="132"/>
        <v>885632.64982869592</v>
      </c>
      <c r="S187" s="113">
        <f t="shared" si="134"/>
        <v>0</v>
      </c>
      <c r="T187" s="113">
        <f t="shared" si="136"/>
        <v>891635.37528863829</v>
      </c>
      <c r="U187" s="110">
        <f t="shared" si="138"/>
        <v>0</v>
      </c>
      <c r="V187" s="110">
        <f t="shared" si="140"/>
        <v>0</v>
      </c>
      <c r="W187" s="113">
        <f t="shared" si="142"/>
        <v>0</v>
      </c>
      <c r="X187" s="113">
        <f t="shared" si="144"/>
        <v>0</v>
      </c>
      <c r="Y187" s="110">
        <f t="shared" si="146"/>
        <v>0</v>
      </c>
      <c r="Z187" s="117">
        <f t="shared" si="148"/>
        <v>0</v>
      </c>
      <c r="AA187" s="85">
        <f t="shared" si="107"/>
        <v>4397646.2561134947</v>
      </c>
      <c r="AC187" s="115">
        <f t="shared" si="108"/>
        <v>0</v>
      </c>
      <c r="AD187" s="115">
        <f t="shared" si="115"/>
        <v>743142.83501857845</v>
      </c>
      <c r="AE187" s="116">
        <f t="shared" si="119"/>
        <v>0</v>
      </c>
      <c r="AF187" s="116">
        <f t="shared" si="122"/>
        <v>736988.46950069931</v>
      </c>
      <c r="AG187" s="115">
        <f t="shared" si="125"/>
        <v>0</v>
      </c>
      <c r="AH187" s="115">
        <f t="shared" si="128"/>
        <v>730885.07159381348</v>
      </c>
      <c r="AI187" s="116">
        <f t="shared" si="131"/>
        <v>0</v>
      </c>
      <c r="AJ187" s="116">
        <f t="shared" si="133"/>
        <v>724832.2192077213</v>
      </c>
      <c r="AK187" s="115">
        <f t="shared" si="135"/>
        <v>0</v>
      </c>
      <c r="AL187" s="115">
        <f t="shared" si="137"/>
        <v>718829.49374777894</v>
      </c>
      <c r="AM187" s="116">
        <f t="shared" si="139"/>
        <v>0</v>
      </c>
      <c r="AN187" s="116">
        <f t="shared" si="141"/>
        <v>0</v>
      </c>
      <c r="AO187" s="115">
        <f t="shared" si="143"/>
        <v>0</v>
      </c>
      <c r="AP187" s="115">
        <f t="shared" si="145"/>
        <v>0</v>
      </c>
      <c r="AQ187" s="116">
        <f t="shared" si="147"/>
        <v>0</v>
      </c>
      <c r="AR187" s="110">
        <f t="shared" si="149"/>
        <v>0</v>
      </c>
      <c r="AS187" s="109">
        <f t="shared" si="109"/>
        <v>3654678.0890685916</v>
      </c>
      <c r="AT187" s="85">
        <f t="shared" si="116"/>
        <v>-448219576.62183028</v>
      </c>
      <c r="AV187" s="45">
        <f t="shared" si="117"/>
        <v>0</v>
      </c>
      <c r="AW187" s="111">
        <f t="shared" si="110"/>
        <v>7500</v>
      </c>
      <c r="AX187" s="111">
        <f t="shared" si="120"/>
        <v>7500</v>
      </c>
      <c r="AY187" s="111">
        <f t="shared" si="123"/>
        <v>7500</v>
      </c>
      <c r="AZ187" s="111">
        <f t="shared" si="126"/>
        <v>7500</v>
      </c>
      <c r="BA187" s="111">
        <f t="shared" si="129"/>
        <v>7500</v>
      </c>
      <c r="BB187" s="112">
        <f t="shared" si="111"/>
        <v>37500</v>
      </c>
    </row>
    <row r="188" spans="1:54" x14ac:dyDescent="0.25">
      <c r="A188" s="135" t="s">
        <v>84</v>
      </c>
      <c r="B188" s="142">
        <f t="shared" si="112"/>
        <v>50678</v>
      </c>
      <c r="C188" s="82">
        <v>177</v>
      </c>
      <c r="D188" s="102">
        <f t="shared" si="101"/>
        <v>80523.243451820861</v>
      </c>
      <c r="E188" s="102">
        <f t="shared" si="104"/>
        <v>43055.813763701022</v>
      </c>
      <c r="F188" s="102">
        <f t="shared" si="102"/>
        <v>37467.429688119839</v>
      </c>
      <c r="G188" s="103">
        <f t="shared" si="105"/>
        <v>80523.243451820861</v>
      </c>
      <c r="H188" s="100">
        <f t="shared" si="113"/>
        <v>10295927.873600135</v>
      </c>
      <c r="J188" s="104" t="str">
        <f t="shared" si="150"/>
        <v>year16</v>
      </c>
      <c r="K188" s="110">
        <f t="shared" si="106"/>
        <v>0</v>
      </c>
      <c r="L188" s="113">
        <f t="shared" si="114"/>
        <v>864225.60553859465</v>
      </c>
      <c r="M188" s="113">
        <f t="shared" si="118"/>
        <v>0</v>
      </c>
      <c r="N188" s="110">
        <f t="shared" si="121"/>
        <v>870405.61424613162</v>
      </c>
      <c r="O188" s="110">
        <f t="shared" si="124"/>
        <v>0</v>
      </c>
      <c r="P188" s="113">
        <f t="shared" si="127"/>
        <v>876534.44297762937</v>
      </c>
      <c r="Q188" s="113">
        <f t="shared" si="130"/>
        <v>0</v>
      </c>
      <c r="R188" s="110">
        <f t="shared" si="132"/>
        <v>882612.51558199711</v>
      </c>
      <c r="S188" s="110">
        <f t="shared" si="134"/>
        <v>0</v>
      </c>
      <c r="T188" s="113">
        <f t="shared" si="136"/>
        <v>888640.25239802257</v>
      </c>
      <c r="U188" s="113">
        <f t="shared" si="138"/>
        <v>0</v>
      </c>
      <c r="V188" s="110">
        <f t="shared" si="140"/>
        <v>0</v>
      </c>
      <c r="W188" s="110">
        <f t="shared" si="142"/>
        <v>0</v>
      </c>
      <c r="X188" s="113">
        <f t="shared" si="144"/>
        <v>0</v>
      </c>
      <c r="Y188" s="113">
        <f t="shared" si="146"/>
        <v>0</v>
      </c>
      <c r="Z188" s="117">
        <f t="shared" si="148"/>
        <v>0</v>
      </c>
      <c r="AA188" s="85">
        <f t="shared" si="107"/>
        <v>4382418.4307423756</v>
      </c>
      <c r="AC188" s="116">
        <f t="shared" si="108"/>
        <v>0</v>
      </c>
      <c r="AD188" s="115">
        <f t="shared" si="115"/>
        <v>746239.26349782245</v>
      </c>
      <c r="AE188" s="115">
        <f t="shared" si="119"/>
        <v>0</v>
      </c>
      <c r="AF188" s="116">
        <f t="shared" si="122"/>
        <v>740059.2547902856</v>
      </c>
      <c r="AG188" s="116">
        <f t="shared" si="125"/>
        <v>0</v>
      </c>
      <c r="AH188" s="115">
        <f t="shared" si="128"/>
        <v>733930.42605878774</v>
      </c>
      <c r="AI188" s="115">
        <f t="shared" si="131"/>
        <v>0</v>
      </c>
      <c r="AJ188" s="116">
        <f t="shared" si="133"/>
        <v>727852.35345442011</v>
      </c>
      <c r="AK188" s="116">
        <f t="shared" si="135"/>
        <v>0</v>
      </c>
      <c r="AL188" s="115">
        <f t="shared" si="137"/>
        <v>721824.61663839454</v>
      </c>
      <c r="AM188" s="115">
        <f t="shared" si="139"/>
        <v>0</v>
      </c>
      <c r="AN188" s="116">
        <f t="shared" si="141"/>
        <v>0</v>
      </c>
      <c r="AO188" s="116">
        <f t="shared" si="143"/>
        <v>0</v>
      </c>
      <c r="AP188" s="115">
        <f t="shared" si="145"/>
        <v>0</v>
      </c>
      <c r="AQ188" s="115">
        <f t="shared" si="147"/>
        <v>0</v>
      </c>
      <c r="AR188" s="110">
        <f t="shared" si="149"/>
        <v>0</v>
      </c>
      <c r="AS188" s="109">
        <f t="shared" si="109"/>
        <v>3669905.9144397103</v>
      </c>
      <c r="AT188" s="85">
        <f t="shared" si="116"/>
        <v>-451889482.53627002</v>
      </c>
      <c r="AV188" s="45">
        <f t="shared" si="117"/>
        <v>0</v>
      </c>
      <c r="AW188" s="111">
        <f t="shared" si="110"/>
        <v>7500</v>
      </c>
      <c r="AX188" s="111">
        <f t="shared" si="120"/>
        <v>7500</v>
      </c>
      <c r="AY188" s="111">
        <f t="shared" si="123"/>
        <v>7500</v>
      </c>
      <c r="AZ188" s="111">
        <f t="shared" si="126"/>
        <v>7500</v>
      </c>
      <c r="BA188" s="111">
        <f t="shared" si="129"/>
        <v>7500</v>
      </c>
      <c r="BB188" s="112">
        <f t="shared" si="111"/>
        <v>37500</v>
      </c>
    </row>
    <row r="189" spans="1:54" x14ac:dyDescent="0.25">
      <c r="A189" s="135" t="s">
        <v>84</v>
      </c>
      <c r="B189" s="142">
        <f t="shared" si="112"/>
        <v>50709</v>
      </c>
      <c r="C189" s="82">
        <v>178</v>
      </c>
      <c r="D189" s="102">
        <f t="shared" si="101"/>
        <v>80523.243451820861</v>
      </c>
      <c r="E189" s="102">
        <f t="shared" si="104"/>
        <v>42899.699473333858</v>
      </c>
      <c r="F189" s="102">
        <f t="shared" si="102"/>
        <v>37623.54397848701</v>
      </c>
      <c r="G189" s="103">
        <f t="shared" si="105"/>
        <v>80523.243451820861</v>
      </c>
      <c r="H189" s="100">
        <f t="shared" si="113"/>
        <v>10258304.329621648</v>
      </c>
      <c r="J189" s="104" t="str">
        <f t="shared" si="150"/>
        <v>year16</v>
      </c>
      <c r="K189" s="110">
        <f t="shared" si="106"/>
        <v>0</v>
      </c>
      <c r="L189" s="110">
        <f t="shared" si="114"/>
        <v>861116.27527402039</v>
      </c>
      <c r="M189" s="113">
        <f t="shared" si="118"/>
        <v>0</v>
      </c>
      <c r="N189" s="113">
        <f t="shared" si="121"/>
        <v>867322.03401783877</v>
      </c>
      <c r="O189" s="110">
        <f t="shared" si="124"/>
        <v>0</v>
      </c>
      <c r="P189" s="110">
        <f t="shared" si="127"/>
        <v>873476.39953571791</v>
      </c>
      <c r="Q189" s="113">
        <f t="shared" si="130"/>
        <v>0</v>
      </c>
      <c r="R189" s="113">
        <f t="shared" si="132"/>
        <v>879579.79744260374</v>
      </c>
      <c r="S189" s="110">
        <f t="shared" si="134"/>
        <v>0</v>
      </c>
      <c r="T189" s="110">
        <f t="shared" si="136"/>
        <v>885632.64982869592</v>
      </c>
      <c r="U189" s="113">
        <f t="shared" si="138"/>
        <v>0</v>
      </c>
      <c r="V189" s="113">
        <f t="shared" si="140"/>
        <v>0</v>
      </c>
      <c r="W189" s="110">
        <f t="shared" si="142"/>
        <v>0</v>
      </c>
      <c r="X189" s="110">
        <f t="shared" si="144"/>
        <v>0</v>
      </c>
      <c r="Y189" s="113">
        <f t="shared" si="146"/>
        <v>0</v>
      </c>
      <c r="Z189" s="118">
        <f t="shared" si="148"/>
        <v>0</v>
      </c>
      <c r="AA189" s="85">
        <f t="shared" si="107"/>
        <v>4367127.1560988771</v>
      </c>
      <c r="AC189" s="116">
        <f t="shared" si="108"/>
        <v>0</v>
      </c>
      <c r="AD189" s="116">
        <f t="shared" si="115"/>
        <v>749348.59376239683</v>
      </c>
      <c r="AE189" s="115">
        <f t="shared" si="119"/>
        <v>0</v>
      </c>
      <c r="AF189" s="115">
        <f t="shared" si="122"/>
        <v>743142.83501857845</v>
      </c>
      <c r="AG189" s="116">
        <f t="shared" si="125"/>
        <v>0</v>
      </c>
      <c r="AH189" s="116">
        <f t="shared" si="128"/>
        <v>736988.46950069931</v>
      </c>
      <c r="AI189" s="115">
        <f t="shared" si="131"/>
        <v>0</v>
      </c>
      <c r="AJ189" s="115">
        <f t="shared" si="133"/>
        <v>730885.07159381348</v>
      </c>
      <c r="AK189" s="116">
        <f t="shared" si="135"/>
        <v>0</v>
      </c>
      <c r="AL189" s="116">
        <f t="shared" si="137"/>
        <v>724832.2192077213</v>
      </c>
      <c r="AM189" s="115">
        <f t="shared" si="139"/>
        <v>0</v>
      </c>
      <c r="AN189" s="115">
        <f t="shared" si="141"/>
        <v>0</v>
      </c>
      <c r="AO189" s="116">
        <f t="shared" si="143"/>
        <v>0</v>
      </c>
      <c r="AP189" s="116">
        <f t="shared" si="145"/>
        <v>0</v>
      </c>
      <c r="AQ189" s="115">
        <f t="shared" si="147"/>
        <v>0</v>
      </c>
      <c r="AR189" s="113">
        <f t="shared" si="149"/>
        <v>0</v>
      </c>
      <c r="AS189" s="109">
        <f t="shared" si="109"/>
        <v>3685197.1890832097</v>
      </c>
      <c r="AT189" s="85">
        <f t="shared" si="116"/>
        <v>-455574679.72535324</v>
      </c>
      <c r="AV189" s="45">
        <f t="shared" si="117"/>
        <v>0</v>
      </c>
      <c r="AW189" s="111">
        <f t="shared" si="110"/>
        <v>7500</v>
      </c>
      <c r="AX189" s="111">
        <f t="shared" si="120"/>
        <v>7500</v>
      </c>
      <c r="AY189" s="111">
        <f t="shared" si="123"/>
        <v>7500</v>
      </c>
      <c r="AZ189" s="111">
        <f t="shared" si="126"/>
        <v>7500</v>
      </c>
      <c r="BA189" s="111">
        <f t="shared" si="129"/>
        <v>7500</v>
      </c>
      <c r="BB189" s="112">
        <f t="shared" si="111"/>
        <v>37500</v>
      </c>
    </row>
    <row r="190" spans="1:54" x14ac:dyDescent="0.25">
      <c r="A190" s="135" t="s">
        <v>84</v>
      </c>
      <c r="B190" s="142">
        <f t="shared" si="112"/>
        <v>50739</v>
      </c>
      <c r="C190" s="82">
        <v>179</v>
      </c>
      <c r="D190" s="102">
        <f t="shared" si="101"/>
        <v>80523.243451820861</v>
      </c>
      <c r="E190" s="102">
        <f t="shared" si="104"/>
        <v>42742.934706756823</v>
      </c>
      <c r="F190" s="102">
        <f t="shared" si="102"/>
        <v>37780.308745064038</v>
      </c>
      <c r="G190" s="103">
        <f t="shared" si="105"/>
        <v>80523.243451820861</v>
      </c>
      <c r="H190" s="100">
        <f t="shared" si="113"/>
        <v>10220524.020876585</v>
      </c>
      <c r="J190" s="104" t="str">
        <f t="shared" si="150"/>
        <v>year16</v>
      </c>
      <c r="K190" s="113">
        <f t="shared" si="106"/>
        <v>0</v>
      </c>
      <c r="L190" s="110">
        <f t="shared" si="114"/>
        <v>857993.98946667719</v>
      </c>
      <c r="M190" s="110">
        <f t="shared" si="118"/>
        <v>0</v>
      </c>
      <c r="N190" s="113">
        <f t="shared" si="121"/>
        <v>864225.60553859465</v>
      </c>
      <c r="O190" s="113">
        <f t="shared" si="124"/>
        <v>0</v>
      </c>
      <c r="P190" s="110">
        <f t="shared" si="127"/>
        <v>870405.61424613162</v>
      </c>
      <c r="Q190" s="110">
        <f t="shared" si="130"/>
        <v>0</v>
      </c>
      <c r="R190" s="113">
        <f t="shared" si="132"/>
        <v>876534.44297762937</v>
      </c>
      <c r="S190" s="113">
        <f t="shared" si="134"/>
        <v>0</v>
      </c>
      <c r="T190" s="110">
        <f t="shared" si="136"/>
        <v>882612.51558199711</v>
      </c>
      <c r="U190" s="110">
        <f t="shared" si="138"/>
        <v>0</v>
      </c>
      <c r="V190" s="113">
        <f t="shared" si="140"/>
        <v>0</v>
      </c>
      <c r="W190" s="113">
        <f t="shared" si="142"/>
        <v>0</v>
      </c>
      <c r="X190" s="110">
        <f t="shared" si="144"/>
        <v>0</v>
      </c>
      <c r="Y190" s="110">
        <f t="shared" si="146"/>
        <v>0</v>
      </c>
      <c r="Z190" s="118">
        <f t="shared" si="148"/>
        <v>0</v>
      </c>
      <c r="AA190" s="85">
        <f t="shared" si="107"/>
        <v>4351772.1678110305</v>
      </c>
      <c r="AC190" s="115">
        <f t="shared" si="108"/>
        <v>0</v>
      </c>
      <c r="AD190" s="116">
        <f t="shared" si="115"/>
        <v>752470.87956974027</v>
      </c>
      <c r="AE190" s="116">
        <f t="shared" si="119"/>
        <v>0</v>
      </c>
      <c r="AF190" s="115">
        <f t="shared" si="122"/>
        <v>746239.26349782245</v>
      </c>
      <c r="AG190" s="115">
        <f t="shared" si="125"/>
        <v>0</v>
      </c>
      <c r="AH190" s="116">
        <f t="shared" si="128"/>
        <v>740059.2547902856</v>
      </c>
      <c r="AI190" s="116">
        <f t="shared" si="131"/>
        <v>0</v>
      </c>
      <c r="AJ190" s="115">
        <f t="shared" si="133"/>
        <v>733930.42605878774</v>
      </c>
      <c r="AK190" s="115">
        <f t="shared" si="135"/>
        <v>0</v>
      </c>
      <c r="AL190" s="116">
        <f t="shared" si="137"/>
        <v>727852.35345442011</v>
      </c>
      <c r="AM190" s="116">
        <f t="shared" si="139"/>
        <v>0</v>
      </c>
      <c r="AN190" s="115">
        <f t="shared" si="141"/>
        <v>0</v>
      </c>
      <c r="AO190" s="115">
        <f t="shared" si="143"/>
        <v>0</v>
      </c>
      <c r="AP190" s="116">
        <f t="shared" si="145"/>
        <v>0</v>
      </c>
      <c r="AQ190" s="116">
        <f t="shared" si="147"/>
        <v>0</v>
      </c>
      <c r="AR190" s="113">
        <f t="shared" si="149"/>
        <v>0</v>
      </c>
      <c r="AS190" s="109">
        <f t="shared" si="109"/>
        <v>3700552.1773710568</v>
      </c>
      <c r="AT190" s="85">
        <f t="shared" si="116"/>
        <v>-459275231.90272433</v>
      </c>
      <c r="AV190" s="45">
        <f t="shared" si="117"/>
        <v>0</v>
      </c>
      <c r="AW190" s="111">
        <f t="shared" si="110"/>
        <v>7500</v>
      </c>
      <c r="AX190" s="111">
        <f t="shared" si="120"/>
        <v>7500</v>
      </c>
      <c r="AY190" s="111">
        <f t="shared" si="123"/>
        <v>7500</v>
      </c>
      <c r="AZ190" s="111">
        <f t="shared" si="126"/>
        <v>7500</v>
      </c>
      <c r="BA190" s="111">
        <f t="shared" si="129"/>
        <v>7500</v>
      </c>
      <c r="BB190" s="112">
        <f t="shared" si="111"/>
        <v>37500</v>
      </c>
    </row>
    <row r="191" spans="1:54" ht="16.5" thickBot="1" x14ac:dyDescent="0.3">
      <c r="A191" s="135" t="s">
        <v>84</v>
      </c>
      <c r="B191" s="142">
        <f t="shared" si="112"/>
        <v>50770</v>
      </c>
      <c r="C191" s="82">
        <v>180</v>
      </c>
      <c r="D191" s="102">
        <f t="shared" si="101"/>
        <v>80523.243451820861</v>
      </c>
      <c r="E191" s="102">
        <f t="shared" si="104"/>
        <v>42585.516753652388</v>
      </c>
      <c r="F191" s="102">
        <f t="shared" si="102"/>
        <v>37937.726698168466</v>
      </c>
      <c r="G191" s="103">
        <f t="shared" si="105"/>
        <v>80523.243451820861</v>
      </c>
      <c r="H191" s="100">
        <f t="shared" si="113"/>
        <v>10182586.294178417</v>
      </c>
      <c r="J191" s="104" t="str">
        <f t="shared" si="150"/>
        <v>year16</v>
      </c>
      <c r="K191" s="136">
        <f t="shared" si="106"/>
        <v>0</v>
      </c>
      <c r="L191" s="113">
        <f t="shared" si="114"/>
        <v>854858.69413513644</v>
      </c>
      <c r="M191" s="110">
        <f t="shared" si="118"/>
        <v>0</v>
      </c>
      <c r="N191" s="110">
        <f t="shared" si="121"/>
        <v>861116.27527402039</v>
      </c>
      <c r="O191" s="113">
        <f t="shared" si="124"/>
        <v>0</v>
      </c>
      <c r="P191" s="113">
        <f t="shared" si="127"/>
        <v>867322.03401783877</v>
      </c>
      <c r="Q191" s="110">
        <f t="shared" si="130"/>
        <v>0</v>
      </c>
      <c r="R191" s="110">
        <f t="shared" si="132"/>
        <v>873476.39953571791</v>
      </c>
      <c r="S191" s="113">
        <f t="shared" si="134"/>
        <v>0</v>
      </c>
      <c r="T191" s="113">
        <f t="shared" si="136"/>
        <v>879579.79744260374</v>
      </c>
      <c r="U191" s="110">
        <f t="shared" si="138"/>
        <v>0</v>
      </c>
      <c r="V191" s="110">
        <f t="shared" si="140"/>
        <v>0</v>
      </c>
      <c r="W191" s="113">
        <f t="shared" si="142"/>
        <v>0</v>
      </c>
      <c r="X191" s="113">
        <f t="shared" si="144"/>
        <v>0</v>
      </c>
      <c r="Y191" s="110">
        <f t="shared" si="146"/>
        <v>0</v>
      </c>
      <c r="Z191" s="117">
        <f t="shared" si="148"/>
        <v>0</v>
      </c>
      <c r="AA191" s="85">
        <f t="shared" si="107"/>
        <v>4336353.2004053174</v>
      </c>
      <c r="AC191" s="115">
        <f t="shared" si="108"/>
        <v>0</v>
      </c>
      <c r="AD191" s="115">
        <f t="shared" si="115"/>
        <v>755606.17490128078</v>
      </c>
      <c r="AE191" s="116">
        <f t="shared" si="119"/>
        <v>0</v>
      </c>
      <c r="AF191" s="116">
        <f t="shared" si="122"/>
        <v>749348.59376239683</v>
      </c>
      <c r="AG191" s="115">
        <f t="shared" si="125"/>
        <v>0</v>
      </c>
      <c r="AH191" s="115">
        <f t="shared" si="128"/>
        <v>743142.83501857845</v>
      </c>
      <c r="AI191" s="116">
        <f t="shared" si="131"/>
        <v>0</v>
      </c>
      <c r="AJ191" s="116">
        <f t="shared" si="133"/>
        <v>736988.46950069931</v>
      </c>
      <c r="AK191" s="115">
        <f t="shared" si="135"/>
        <v>0</v>
      </c>
      <c r="AL191" s="115">
        <f t="shared" si="137"/>
        <v>730885.07159381348</v>
      </c>
      <c r="AM191" s="116">
        <f t="shared" si="139"/>
        <v>0</v>
      </c>
      <c r="AN191" s="116">
        <f t="shared" si="141"/>
        <v>0</v>
      </c>
      <c r="AO191" s="115">
        <f t="shared" si="143"/>
        <v>0</v>
      </c>
      <c r="AP191" s="115">
        <f t="shared" si="145"/>
        <v>0</v>
      </c>
      <c r="AQ191" s="116">
        <f t="shared" si="147"/>
        <v>0</v>
      </c>
      <c r="AR191" s="110">
        <f t="shared" si="149"/>
        <v>0</v>
      </c>
      <c r="AS191" s="109">
        <f t="shared" si="109"/>
        <v>3715971.144776769</v>
      </c>
      <c r="AT191" s="85">
        <f t="shared" si="116"/>
        <v>-462991203.04750109</v>
      </c>
      <c r="AV191" s="45">
        <f t="shared" si="117"/>
        <v>0</v>
      </c>
      <c r="AW191" s="111">
        <f t="shared" si="110"/>
        <v>7500</v>
      </c>
      <c r="AX191" s="111">
        <f t="shared" si="120"/>
        <v>7500</v>
      </c>
      <c r="AY191" s="111">
        <f t="shared" si="123"/>
        <v>7500</v>
      </c>
      <c r="AZ191" s="111">
        <f t="shared" si="126"/>
        <v>7500</v>
      </c>
      <c r="BA191" s="111">
        <f t="shared" si="129"/>
        <v>7500</v>
      </c>
      <c r="BB191" s="112">
        <f t="shared" si="111"/>
        <v>37500</v>
      </c>
    </row>
    <row r="192" spans="1:54" x14ac:dyDescent="0.25">
      <c r="A192" s="135" t="s">
        <v>84</v>
      </c>
      <c r="B192" s="142">
        <f t="shared" si="112"/>
        <v>50801</v>
      </c>
      <c r="C192" s="82">
        <v>181</v>
      </c>
      <c r="D192" s="102">
        <f t="shared" si="101"/>
        <v>80523.243451820861</v>
      </c>
      <c r="E192" s="102">
        <f t="shared" si="104"/>
        <v>42427.442892410021</v>
      </c>
      <c r="F192" s="102">
        <f t="shared" si="102"/>
        <v>38095.800559410833</v>
      </c>
      <c r="G192" s="103">
        <f t="shared" si="105"/>
        <v>80523.243451820861</v>
      </c>
      <c r="H192" s="100">
        <f t="shared" si="113"/>
        <v>10144490.493619006</v>
      </c>
      <c r="J192" s="137"/>
      <c r="K192" s="138"/>
      <c r="L192" s="113">
        <f t="shared" si="114"/>
        <v>851710.33507304778</v>
      </c>
      <c r="M192" s="113">
        <f t="shared" si="118"/>
        <v>0</v>
      </c>
      <c r="N192" s="110">
        <f t="shared" si="121"/>
        <v>857993.98946667719</v>
      </c>
      <c r="O192" s="110">
        <f t="shared" si="124"/>
        <v>0</v>
      </c>
      <c r="P192" s="113">
        <f t="shared" si="127"/>
        <v>864225.60553859465</v>
      </c>
      <c r="Q192" s="113">
        <f t="shared" si="130"/>
        <v>0</v>
      </c>
      <c r="R192" s="110">
        <f t="shared" si="132"/>
        <v>870405.61424613162</v>
      </c>
      <c r="S192" s="110">
        <f t="shared" si="134"/>
        <v>0</v>
      </c>
      <c r="T192" s="113">
        <f t="shared" si="136"/>
        <v>876534.44297762937</v>
      </c>
      <c r="U192" s="113">
        <f t="shared" si="138"/>
        <v>0</v>
      </c>
      <c r="V192" s="110">
        <f t="shared" si="140"/>
        <v>0</v>
      </c>
      <c r="W192" s="110">
        <f t="shared" si="142"/>
        <v>0</v>
      </c>
      <c r="X192" s="113">
        <f t="shared" si="144"/>
        <v>0</v>
      </c>
      <c r="Y192" s="113">
        <f t="shared" si="146"/>
        <v>0</v>
      </c>
      <c r="Z192" s="117">
        <f t="shared" si="148"/>
        <v>0</v>
      </c>
      <c r="AA192" s="85">
        <f t="shared" si="107"/>
        <v>4320869.9873020807</v>
      </c>
      <c r="AC192" s="139"/>
      <c r="AD192" s="115">
        <f t="shared" si="115"/>
        <v>758754.53396336932</v>
      </c>
      <c r="AE192" s="115">
        <f t="shared" si="119"/>
        <v>0</v>
      </c>
      <c r="AF192" s="116">
        <f t="shared" si="122"/>
        <v>752470.87956974027</v>
      </c>
      <c r="AG192" s="116">
        <f t="shared" si="125"/>
        <v>0</v>
      </c>
      <c r="AH192" s="115">
        <f t="shared" si="128"/>
        <v>746239.26349782245</v>
      </c>
      <c r="AI192" s="115">
        <f t="shared" si="131"/>
        <v>0</v>
      </c>
      <c r="AJ192" s="116">
        <f t="shared" si="133"/>
        <v>740059.2547902856</v>
      </c>
      <c r="AK192" s="116">
        <f t="shared" si="135"/>
        <v>0</v>
      </c>
      <c r="AL192" s="115">
        <f t="shared" si="137"/>
        <v>733930.42605878774</v>
      </c>
      <c r="AM192" s="115">
        <f t="shared" si="139"/>
        <v>0</v>
      </c>
      <c r="AN192" s="116">
        <f t="shared" si="141"/>
        <v>0</v>
      </c>
      <c r="AO192" s="116">
        <f t="shared" si="143"/>
        <v>0</v>
      </c>
      <c r="AP192" s="115">
        <f t="shared" si="145"/>
        <v>0</v>
      </c>
      <c r="AQ192" s="115">
        <f t="shared" si="147"/>
        <v>0</v>
      </c>
      <c r="AR192" s="110">
        <f t="shared" si="149"/>
        <v>0</v>
      </c>
      <c r="AS192" s="109">
        <f t="shared" si="109"/>
        <v>3731454.3578800056</v>
      </c>
      <c r="AT192" s="85">
        <f t="shared" si="116"/>
        <v>-466722657.40538108</v>
      </c>
      <c r="AV192" s="45">
        <f t="shared" si="117"/>
        <v>0</v>
      </c>
      <c r="AW192" s="111">
        <f t="shared" si="110"/>
        <v>7500</v>
      </c>
      <c r="AX192" s="111">
        <f t="shared" si="120"/>
        <v>7500</v>
      </c>
      <c r="AY192" s="111">
        <f t="shared" si="123"/>
        <v>7500</v>
      </c>
      <c r="AZ192" s="111">
        <f t="shared" si="126"/>
        <v>7500</v>
      </c>
      <c r="BA192" s="111">
        <f t="shared" si="129"/>
        <v>7500</v>
      </c>
      <c r="BB192" s="112">
        <f t="shared" si="111"/>
        <v>37500</v>
      </c>
    </row>
    <row r="193" spans="1:54" x14ac:dyDescent="0.25">
      <c r="A193" s="135" t="s">
        <v>84</v>
      </c>
      <c r="B193" s="142">
        <f t="shared" si="112"/>
        <v>50829</v>
      </c>
      <c r="C193" s="82">
        <v>182</v>
      </c>
      <c r="D193" s="102">
        <f t="shared" si="101"/>
        <v>80523.243451820861</v>
      </c>
      <c r="E193" s="102">
        <f t="shared" si="104"/>
        <v>42268.710390079148</v>
      </c>
      <c r="F193" s="102">
        <f t="shared" si="102"/>
        <v>38254.533061741713</v>
      </c>
      <c r="G193" s="103">
        <f t="shared" si="105"/>
        <v>80523.243451820861</v>
      </c>
      <c r="H193" s="100">
        <f t="shared" si="113"/>
        <v>10106235.960557265</v>
      </c>
      <c r="J193" s="137"/>
      <c r="K193" s="57"/>
      <c r="M193" s="113">
        <f t="shared" si="118"/>
        <v>0</v>
      </c>
      <c r="N193" s="113">
        <f t="shared" si="121"/>
        <v>854858.69413513644</v>
      </c>
      <c r="O193" s="110">
        <f t="shared" si="124"/>
        <v>0</v>
      </c>
      <c r="P193" s="110">
        <f t="shared" si="127"/>
        <v>861116.27527402039</v>
      </c>
      <c r="Q193" s="113">
        <f t="shared" si="130"/>
        <v>0</v>
      </c>
      <c r="R193" s="113">
        <f t="shared" si="132"/>
        <v>867322.03401783877</v>
      </c>
      <c r="S193" s="110">
        <f t="shared" si="134"/>
        <v>0</v>
      </c>
      <c r="T193" s="110">
        <f t="shared" si="136"/>
        <v>873476.39953571791</v>
      </c>
      <c r="U193" s="113">
        <f t="shared" si="138"/>
        <v>0</v>
      </c>
      <c r="V193" s="113">
        <f t="shared" si="140"/>
        <v>0</v>
      </c>
      <c r="W193" s="110">
        <f t="shared" si="142"/>
        <v>0</v>
      </c>
      <c r="X193" s="110">
        <f t="shared" si="144"/>
        <v>0</v>
      </c>
      <c r="Y193" s="113">
        <f t="shared" si="146"/>
        <v>0</v>
      </c>
      <c r="Z193" s="118">
        <f t="shared" si="148"/>
        <v>0</v>
      </c>
      <c r="AA193" s="85">
        <f t="shared" si="107"/>
        <v>3456773.4029627135</v>
      </c>
      <c r="AC193" s="139"/>
      <c r="AE193" s="115">
        <f t="shared" si="119"/>
        <v>0</v>
      </c>
      <c r="AF193" s="115">
        <f t="shared" si="122"/>
        <v>755606.17490128078</v>
      </c>
      <c r="AG193" s="116">
        <f t="shared" si="125"/>
        <v>0</v>
      </c>
      <c r="AH193" s="116">
        <f t="shared" si="128"/>
        <v>749348.59376239683</v>
      </c>
      <c r="AI193" s="115">
        <f t="shared" si="131"/>
        <v>0</v>
      </c>
      <c r="AJ193" s="115">
        <f t="shared" si="133"/>
        <v>743142.83501857845</v>
      </c>
      <c r="AK193" s="116">
        <f t="shared" si="135"/>
        <v>0</v>
      </c>
      <c r="AL193" s="116">
        <f t="shared" si="137"/>
        <v>736988.46950069931</v>
      </c>
      <c r="AM193" s="115">
        <f t="shared" si="139"/>
        <v>0</v>
      </c>
      <c r="AN193" s="115">
        <f t="shared" si="141"/>
        <v>0</v>
      </c>
      <c r="AO193" s="116">
        <f t="shared" si="143"/>
        <v>0</v>
      </c>
      <c r="AP193" s="116">
        <f t="shared" si="145"/>
        <v>0</v>
      </c>
      <c r="AQ193" s="115">
        <f t="shared" si="147"/>
        <v>0</v>
      </c>
      <c r="AR193" s="113">
        <f t="shared" si="149"/>
        <v>0</v>
      </c>
      <c r="AS193" s="109">
        <f t="shared" si="109"/>
        <v>2985086.0731829554</v>
      </c>
      <c r="AT193" s="85">
        <f t="shared" si="116"/>
        <v>-469707743.47856402</v>
      </c>
      <c r="AV193" s="45">
        <f t="shared" si="117"/>
        <v>0</v>
      </c>
      <c r="AW193" s="111">
        <f t="shared" si="110"/>
        <v>7500</v>
      </c>
      <c r="AX193" s="111">
        <f t="shared" si="120"/>
        <v>7500</v>
      </c>
      <c r="AY193" s="111">
        <f t="shared" si="123"/>
        <v>7500</v>
      </c>
      <c r="AZ193" s="111">
        <f t="shared" si="126"/>
        <v>7500</v>
      </c>
      <c r="BA193" s="111">
        <f t="shared" si="129"/>
        <v>7500</v>
      </c>
      <c r="BB193" s="112">
        <f t="shared" si="111"/>
        <v>37500</v>
      </c>
    </row>
    <row r="194" spans="1:54" x14ac:dyDescent="0.25">
      <c r="A194" s="135" t="s">
        <v>84</v>
      </c>
      <c r="B194" s="142">
        <f t="shared" si="112"/>
        <v>50860</v>
      </c>
      <c r="C194" s="82">
        <v>183</v>
      </c>
      <c r="D194" s="102">
        <f t="shared" si="101"/>
        <v>80523.243451820861</v>
      </c>
      <c r="E194" s="102">
        <f t="shared" si="104"/>
        <v>42109.316502321883</v>
      </c>
      <c r="F194" s="102">
        <f t="shared" si="102"/>
        <v>38413.926949498971</v>
      </c>
      <c r="G194" s="103">
        <f t="shared" si="105"/>
        <v>80523.243451820861</v>
      </c>
      <c r="H194" s="100">
        <f t="shared" si="113"/>
        <v>10067822.033607766</v>
      </c>
      <c r="J194" s="137"/>
      <c r="K194" s="57"/>
      <c r="L194" s="80"/>
      <c r="N194" s="113">
        <f t="shared" si="121"/>
        <v>851710.33507304778</v>
      </c>
      <c r="O194" s="113">
        <f t="shared" si="124"/>
        <v>0</v>
      </c>
      <c r="P194" s="110">
        <f t="shared" si="127"/>
        <v>857993.98946667719</v>
      </c>
      <c r="Q194" s="110">
        <f t="shared" si="130"/>
        <v>0</v>
      </c>
      <c r="R194" s="113">
        <f t="shared" si="132"/>
        <v>864225.60553859465</v>
      </c>
      <c r="S194" s="113">
        <f t="shared" si="134"/>
        <v>0</v>
      </c>
      <c r="T194" s="110">
        <f t="shared" si="136"/>
        <v>870405.61424613162</v>
      </c>
      <c r="U194" s="110">
        <f t="shared" si="138"/>
        <v>0</v>
      </c>
      <c r="V194" s="113">
        <f t="shared" si="140"/>
        <v>0</v>
      </c>
      <c r="W194" s="113">
        <f t="shared" si="142"/>
        <v>0</v>
      </c>
      <c r="X194" s="110">
        <f t="shared" si="144"/>
        <v>0</v>
      </c>
      <c r="Y194" s="110">
        <f t="shared" si="146"/>
        <v>0</v>
      </c>
      <c r="Z194" s="118">
        <f t="shared" si="148"/>
        <v>0</v>
      </c>
      <c r="AA194" s="85">
        <f t="shared" si="107"/>
        <v>3444335.5443244511</v>
      </c>
      <c r="AC194" s="139"/>
      <c r="AD194" s="140"/>
      <c r="AF194" s="115">
        <f t="shared" si="122"/>
        <v>758754.53396336932</v>
      </c>
      <c r="AG194" s="115">
        <f t="shared" si="125"/>
        <v>0</v>
      </c>
      <c r="AH194" s="116">
        <f t="shared" si="128"/>
        <v>752470.87956974027</v>
      </c>
      <c r="AI194" s="116">
        <f t="shared" si="131"/>
        <v>0</v>
      </c>
      <c r="AJ194" s="115">
        <f t="shared" si="133"/>
        <v>746239.26349782245</v>
      </c>
      <c r="AK194" s="115">
        <f t="shared" si="135"/>
        <v>0</v>
      </c>
      <c r="AL194" s="116">
        <f t="shared" si="137"/>
        <v>740059.2547902856</v>
      </c>
      <c r="AM194" s="116">
        <f t="shared" si="139"/>
        <v>0</v>
      </c>
      <c r="AN194" s="115">
        <f t="shared" si="141"/>
        <v>0</v>
      </c>
      <c r="AO194" s="115">
        <f t="shared" si="143"/>
        <v>0</v>
      </c>
      <c r="AP194" s="116">
        <f t="shared" si="145"/>
        <v>0</v>
      </c>
      <c r="AQ194" s="116">
        <f t="shared" si="147"/>
        <v>0</v>
      </c>
      <c r="AR194" s="113">
        <f t="shared" si="149"/>
        <v>0</v>
      </c>
      <c r="AS194" s="109">
        <f t="shared" si="109"/>
        <v>2997523.9318212178</v>
      </c>
      <c r="AT194" s="85">
        <f t="shared" si="116"/>
        <v>-472705267.41038525</v>
      </c>
      <c r="AV194" s="45">
        <f t="shared" si="117"/>
        <v>0</v>
      </c>
      <c r="AW194" s="111">
        <f t="shared" si="110"/>
        <v>7500</v>
      </c>
      <c r="AX194" s="111">
        <f t="shared" si="120"/>
        <v>7500</v>
      </c>
      <c r="AY194" s="111">
        <f t="shared" si="123"/>
        <v>7500</v>
      </c>
      <c r="AZ194" s="111">
        <f t="shared" si="126"/>
        <v>7500</v>
      </c>
      <c r="BA194" s="111">
        <f t="shared" si="129"/>
        <v>7500</v>
      </c>
      <c r="BB194" s="112">
        <f t="shared" si="111"/>
        <v>37500</v>
      </c>
    </row>
    <row r="195" spans="1:54" x14ac:dyDescent="0.25">
      <c r="A195" s="135" t="s">
        <v>84</v>
      </c>
      <c r="B195" s="142">
        <f t="shared" si="112"/>
        <v>50890</v>
      </c>
      <c r="C195" s="82">
        <v>184</v>
      </c>
      <c r="D195" s="102">
        <f t="shared" si="101"/>
        <v>80523.243451820861</v>
      </c>
      <c r="E195" s="102">
        <f t="shared" si="104"/>
        <v>41949.258473365648</v>
      </c>
      <c r="F195" s="102">
        <f t="shared" si="102"/>
        <v>38573.984978455213</v>
      </c>
      <c r="G195" s="103">
        <f t="shared" si="105"/>
        <v>80523.243451820861</v>
      </c>
      <c r="H195" s="100">
        <f t="shared" si="113"/>
        <v>10029248.04862931</v>
      </c>
      <c r="J195" s="137"/>
      <c r="K195" s="57"/>
      <c r="L195" s="80"/>
      <c r="O195" s="113">
        <f t="shared" si="124"/>
        <v>0</v>
      </c>
      <c r="P195" s="113">
        <f t="shared" si="127"/>
        <v>854858.69413513644</v>
      </c>
      <c r="Q195" s="110">
        <f t="shared" si="130"/>
        <v>0</v>
      </c>
      <c r="R195" s="110">
        <f t="shared" si="132"/>
        <v>861116.27527402039</v>
      </c>
      <c r="S195" s="113">
        <f t="shared" si="134"/>
        <v>0</v>
      </c>
      <c r="T195" s="113">
        <f t="shared" si="136"/>
        <v>867322.03401783877</v>
      </c>
      <c r="U195" s="110">
        <f t="shared" si="138"/>
        <v>0</v>
      </c>
      <c r="V195" s="110">
        <f t="shared" si="140"/>
        <v>0</v>
      </c>
      <c r="W195" s="113">
        <f t="shared" si="142"/>
        <v>0</v>
      </c>
      <c r="X195" s="113">
        <f t="shared" si="144"/>
        <v>0</v>
      </c>
      <c r="Y195" s="110">
        <f t="shared" si="146"/>
        <v>0</v>
      </c>
      <c r="Z195" s="117">
        <f t="shared" si="148"/>
        <v>0</v>
      </c>
      <c r="AA195" s="85">
        <f t="shared" si="107"/>
        <v>2583297.0034269956</v>
      </c>
      <c r="AC195" s="139"/>
      <c r="AD195" s="140"/>
      <c r="AG195" s="115">
        <f t="shared" si="125"/>
        <v>0</v>
      </c>
      <c r="AH195" s="115">
        <f t="shared" si="128"/>
        <v>755606.17490128078</v>
      </c>
      <c r="AI195" s="116">
        <f t="shared" si="131"/>
        <v>0</v>
      </c>
      <c r="AJ195" s="116">
        <f t="shared" si="133"/>
        <v>749348.59376239683</v>
      </c>
      <c r="AK195" s="115">
        <f t="shared" si="135"/>
        <v>0</v>
      </c>
      <c r="AL195" s="115">
        <f t="shared" si="137"/>
        <v>743142.83501857845</v>
      </c>
      <c r="AM195" s="116">
        <f t="shared" si="139"/>
        <v>0</v>
      </c>
      <c r="AN195" s="116">
        <f t="shared" si="141"/>
        <v>0</v>
      </c>
      <c r="AO195" s="115">
        <f t="shared" si="143"/>
        <v>0</v>
      </c>
      <c r="AP195" s="115">
        <f t="shared" si="145"/>
        <v>0</v>
      </c>
      <c r="AQ195" s="116">
        <f t="shared" si="147"/>
        <v>0</v>
      </c>
      <c r="AR195" s="110">
        <f t="shared" si="149"/>
        <v>0</v>
      </c>
      <c r="AS195" s="109">
        <f t="shared" si="109"/>
        <v>2248097.6036822563</v>
      </c>
      <c r="AT195" s="85">
        <f t="shared" si="116"/>
        <v>-474953365.01406753</v>
      </c>
      <c r="AV195" s="45">
        <f t="shared" si="117"/>
        <v>0</v>
      </c>
      <c r="AW195" s="111">
        <f t="shared" si="110"/>
        <v>7500</v>
      </c>
      <c r="AX195" s="111">
        <f t="shared" si="120"/>
        <v>7500</v>
      </c>
      <c r="AY195" s="111">
        <f t="shared" si="123"/>
        <v>7500</v>
      </c>
      <c r="AZ195" s="111">
        <f t="shared" si="126"/>
        <v>7500</v>
      </c>
      <c r="BA195" s="111">
        <f t="shared" si="129"/>
        <v>7500</v>
      </c>
      <c r="BB195" s="112">
        <f t="shared" si="111"/>
        <v>37500</v>
      </c>
    </row>
    <row r="196" spans="1:54" x14ac:dyDescent="0.25">
      <c r="A196" s="135" t="s">
        <v>85</v>
      </c>
      <c r="B196" s="142">
        <f t="shared" si="112"/>
        <v>50921</v>
      </c>
      <c r="C196" s="82">
        <v>185</v>
      </c>
      <c r="D196" s="102">
        <f t="shared" si="101"/>
        <v>80523.243451820861</v>
      </c>
      <c r="E196" s="102">
        <f t="shared" si="104"/>
        <v>41788.533535955408</v>
      </c>
      <c r="F196" s="102">
        <f t="shared" si="102"/>
        <v>38734.709915865446</v>
      </c>
      <c r="G196" s="103">
        <f t="shared" si="105"/>
        <v>80523.243451820861</v>
      </c>
      <c r="H196" s="100">
        <f t="shared" si="113"/>
        <v>9990513.3387134448</v>
      </c>
      <c r="J196" s="137"/>
      <c r="K196" s="57"/>
      <c r="L196" s="80"/>
      <c r="M196" s="140"/>
      <c r="P196" s="113">
        <f t="shared" si="127"/>
        <v>851710.33507304778</v>
      </c>
      <c r="Q196" s="113">
        <f t="shared" si="130"/>
        <v>0</v>
      </c>
      <c r="R196" s="110">
        <f t="shared" si="132"/>
        <v>857993.98946667719</v>
      </c>
      <c r="S196" s="110">
        <f t="shared" si="134"/>
        <v>0</v>
      </c>
      <c r="T196" s="113">
        <f t="shared" si="136"/>
        <v>864225.60553859465</v>
      </c>
      <c r="U196" s="113">
        <f t="shared" si="138"/>
        <v>0</v>
      </c>
      <c r="V196" s="110">
        <f t="shared" si="140"/>
        <v>0</v>
      </c>
      <c r="W196" s="110">
        <f t="shared" si="142"/>
        <v>0</v>
      </c>
      <c r="X196" s="113">
        <f t="shared" si="144"/>
        <v>0</v>
      </c>
      <c r="Y196" s="113">
        <f t="shared" si="146"/>
        <v>0</v>
      </c>
      <c r="Z196" s="117">
        <f t="shared" si="148"/>
        <v>0</v>
      </c>
      <c r="AA196" s="85">
        <f t="shared" si="107"/>
        <v>2573929.9300783197</v>
      </c>
      <c r="AC196" s="139"/>
      <c r="AD196" s="140"/>
      <c r="AE196" s="140"/>
      <c r="AH196" s="115">
        <f t="shared" si="128"/>
        <v>758754.53396336932</v>
      </c>
      <c r="AI196" s="115">
        <f t="shared" si="131"/>
        <v>0</v>
      </c>
      <c r="AJ196" s="116">
        <f t="shared" si="133"/>
        <v>752470.87956974027</v>
      </c>
      <c r="AK196" s="116">
        <f t="shared" si="135"/>
        <v>0</v>
      </c>
      <c r="AL196" s="115">
        <f t="shared" si="137"/>
        <v>746239.26349782245</v>
      </c>
      <c r="AM196" s="115">
        <f t="shared" si="139"/>
        <v>0</v>
      </c>
      <c r="AN196" s="116">
        <f t="shared" si="141"/>
        <v>0</v>
      </c>
      <c r="AO196" s="116">
        <f t="shared" si="143"/>
        <v>0</v>
      </c>
      <c r="AP196" s="115">
        <f t="shared" si="145"/>
        <v>0</v>
      </c>
      <c r="AQ196" s="115">
        <f t="shared" si="147"/>
        <v>0</v>
      </c>
      <c r="AR196" s="110">
        <f t="shared" si="149"/>
        <v>0</v>
      </c>
      <c r="AS196" s="109">
        <f t="shared" si="109"/>
        <v>2257464.6770309322</v>
      </c>
      <c r="AT196" s="85">
        <f t="shared" si="116"/>
        <v>-477210829.69109845</v>
      </c>
      <c r="AV196" s="45">
        <f t="shared" si="117"/>
        <v>0</v>
      </c>
      <c r="AW196" s="111">
        <f t="shared" si="110"/>
        <v>7500</v>
      </c>
      <c r="AX196" s="111">
        <f t="shared" si="120"/>
        <v>7500</v>
      </c>
      <c r="AY196" s="111">
        <f t="shared" si="123"/>
        <v>7500</v>
      </c>
      <c r="AZ196" s="111">
        <f t="shared" si="126"/>
        <v>7500</v>
      </c>
      <c r="BA196" s="111">
        <f t="shared" si="129"/>
        <v>7500</v>
      </c>
      <c r="BB196" s="112">
        <f t="shared" si="111"/>
        <v>37500</v>
      </c>
    </row>
    <row r="197" spans="1:54" x14ac:dyDescent="0.25">
      <c r="A197" s="135" t="s">
        <v>85</v>
      </c>
      <c r="B197" s="142">
        <f t="shared" si="112"/>
        <v>50951</v>
      </c>
      <c r="C197" s="82">
        <v>186</v>
      </c>
      <c r="D197" s="102">
        <f t="shared" si="101"/>
        <v>80523.243451820861</v>
      </c>
      <c r="E197" s="102">
        <f t="shared" si="104"/>
        <v>41627.13891130597</v>
      </c>
      <c r="F197" s="102">
        <f t="shared" si="102"/>
        <v>38896.104540514883</v>
      </c>
      <c r="G197" s="103">
        <f t="shared" si="105"/>
        <v>80523.243451820861</v>
      </c>
      <c r="H197" s="100">
        <f t="shared" si="113"/>
        <v>9951617.2341729291</v>
      </c>
      <c r="J197" s="137"/>
      <c r="K197" s="57"/>
      <c r="L197" s="80"/>
      <c r="M197" s="140"/>
      <c r="Q197" s="113">
        <f t="shared" si="130"/>
        <v>0</v>
      </c>
      <c r="R197" s="113">
        <f t="shared" si="132"/>
        <v>854858.69413513644</v>
      </c>
      <c r="S197" s="110">
        <f t="shared" si="134"/>
        <v>0</v>
      </c>
      <c r="T197" s="110">
        <f t="shared" si="136"/>
        <v>861116.27527402039</v>
      </c>
      <c r="U197" s="113">
        <f t="shared" si="138"/>
        <v>0</v>
      </c>
      <c r="V197" s="113">
        <f t="shared" si="140"/>
        <v>0</v>
      </c>
      <c r="W197" s="110">
        <f t="shared" si="142"/>
        <v>0</v>
      </c>
      <c r="X197" s="110">
        <f t="shared" si="144"/>
        <v>0</v>
      </c>
      <c r="Y197" s="113">
        <f t="shared" si="146"/>
        <v>0</v>
      </c>
      <c r="Z197" s="118">
        <f t="shared" si="148"/>
        <v>0</v>
      </c>
      <c r="AA197" s="85">
        <f t="shared" si="107"/>
        <v>1715974.9694091568</v>
      </c>
      <c r="AC197" s="139"/>
      <c r="AD197" s="140"/>
      <c r="AE197" s="140"/>
      <c r="AI197" s="115">
        <f t="shared" si="131"/>
        <v>0</v>
      </c>
      <c r="AJ197" s="115">
        <f t="shared" si="133"/>
        <v>755606.17490128078</v>
      </c>
      <c r="AK197" s="116">
        <f t="shared" si="135"/>
        <v>0</v>
      </c>
      <c r="AL197" s="116">
        <f t="shared" si="137"/>
        <v>749348.59376239683</v>
      </c>
      <c r="AM197" s="115">
        <f t="shared" si="139"/>
        <v>0</v>
      </c>
      <c r="AN197" s="115">
        <f t="shared" si="141"/>
        <v>0</v>
      </c>
      <c r="AO197" s="116">
        <f t="shared" si="143"/>
        <v>0</v>
      </c>
      <c r="AP197" s="116">
        <f t="shared" si="145"/>
        <v>0</v>
      </c>
      <c r="AQ197" s="115">
        <f t="shared" si="147"/>
        <v>0</v>
      </c>
      <c r="AR197" s="113">
        <f t="shared" si="149"/>
        <v>0</v>
      </c>
      <c r="AS197" s="109">
        <f t="shared" si="109"/>
        <v>1504954.7686636776</v>
      </c>
      <c r="AT197" s="85">
        <f t="shared" si="116"/>
        <v>-478715784.45976216</v>
      </c>
      <c r="AV197" s="45">
        <f t="shared" si="117"/>
        <v>0</v>
      </c>
      <c r="AW197" s="111">
        <f t="shared" si="110"/>
        <v>7500</v>
      </c>
      <c r="AX197" s="111">
        <f t="shared" si="120"/>
        <v>7500</v>
      </c>
      <c r="AY197" s="111">
        <f t="shared" si="123"/>
        <v>7500</v>
      </c>
      <c r="AZ197" s="111">
        <f t="shared" si="126"/>
        <v>7500</v>
      </c>
      <c r="BA197" s="111">
        <f t="shared" si="129"/>
        <v>7500</v>
      </c>
      <c r="BB197" s="112">
        <f t="shared" si="111"/>
        <v>37500</v>
      </c>
    </row>
    <row r="198" spans="1:54" x14ac:dyDescent="0.25">
      <c r="A198" s="135" t="s">
        <v>85</v>
      </c>
      <c r="B198" s="142">
        <f t="shared" si="112"/>
        <v>50982</v>
      </c>
      <c r="C198" s="82">
        <v>187</v>
      </c>
      <c r="D198" s="102">
        <f t="shared" si="101"/>
        <v>80523.243451820861</v>
      </c>
      <c r="E198" s="102">
        <f t="shared" si="104"/>
        <v>41465.071809053821</v>
      </c>
      <c r="F198" s="102">
        <f t="shared" si="102"/>
        <v>39058.171642767033</v>
      </c>
      <c r="G198" s="103">
        <f t="shared" si="105"/>
        <v>80523.243451820861</v>
      </c>
      <c r="H198" s="100">
        <f t="shared" si="113"/>
        <v>9912559.0625301618</v>
      </c>
      <c r="J198" s="137"/>
      <c r="K198" s="57"/>
      <c r="L198" s="141"/>
      <c r="M198" s="140"/>
      <c r="N198" s="140"/>
      <c r="R198" s="113">
        <f t="shared" si="132"/>
        <v>851710.33507304778</v>
      </c>
      <c r="S198" s="113">
        <f t="shared" si="134"/>
        <v>0</v>
      </c>
      <c r="T198" s="110">
        <f t="shared" si="136"/>
        <v>857993.98946667719</v>
      </c>
      <c r="U198" s="110">
        <f t="shared" si="138"/>
        <v>0</v>
      </c>
      <c r="V198" s="113">
        <f t="shared" si="140"/>
        <v>0</v>
      </c>
      <c r="W198" s="113">
        <f t="shared" si="142"/>
        <v>0</v>
      </c>
      <c r="X198" s="110">
        <f t="shared" si="144"/>
        <v>0</v>
      </c>
      <c r="Y198" s="110">
        <f t="shared" si="146"/>
        <v>0</v>
      </c>
      <c r="Z198" s="118">
        <f t="shared" si="148"/>
        <v>0</v>
      </c>
      <c r="AA198" s="85">
        <f t="shared" si="107"/>
        <v>1709704.324539725</v>
      </c>
      <c r="AC198" s="139"/>
      <c r="AD198" s="63"/>
      <c r="AE198" s="140"/>
      <c r="AF198" s="140"/>
      <c r="AJ198" s="115">
        <f t="shared" si="133"/>
        <v>758754.53396336932</v>
      </c>
      <c r="AK198" s="115">
        <f t="shared" si="135"/>
        <v>0</v>
      </c>
      <c r="AL198" s="116">
        <f t="shared" si="137"/>
        <v>752470.87956974027</v>
      </c>
      <c r="AM198" s="116">
        <f t="shared" si="139"/>
        <v>0</v>
      </c>
      <c r="AN198" s="115">
        <f t="shared" si="141"/>
        <v>0</v>
      </c>
      <c r="AO198" s="115">
        <f t="shared" si="143"/>
        <v>0</v>
      </c>
      <c r="AP198" s="116">
        <f t="shared" si="145"/>
        <v>0</v>
      </c>
      <c r="AQ198" s="116">
        <f t="shared" si="147"/>
        <v>0</v>
      </c>
      <c r="AR198" s="113">
        <f t="shared" si="149"/>
        <v>0</v>
      </c>
      <c r="AS198" s="109">
        <f t="shared" si="109"/>
        <v>1511225.4135331097</v>
      </c>
      <c r="AT198" s="85">
        <f t="shared" si="116"/>
        <v>-480227009.87329525</v>
      </c>
      <c r="AV198" s="45">
        <f t="shared" si="117"/>
        <v>0</v>
      </c>
      <c r="AW198" s="111">
        <f t="shared" si="110"/>
        <v>7500</v>
      </c>
      <c r="AX198" s="111">
        <f t="shared" si="120"/>
        <v>7500</v>
      </c>
      <c r="AY198" s="111">
        <f t="shared" si="123"/>
        <v>7500</v>
      </c>
      <c r="AZ198" s="111">
        <f t="shared" si="126"/>
        <v>7500</v>
      </c>
      <c r="BA198" s="111">
        <f t="shared" si="129"/>
        <v>7500</v>
      </c>
      <c r="BB198" s="112">
        <f t="shared" si="111"/>
        <v>37500</v>
      </c>
    </row>
    <row r="199" spans="1:54" x14ac:dyDescent="0.25">
      <c r="A199" s="135" t="s">
        <v>85</v>
      </c>
      <c r="B199" s="142">
        <f t="shared" si="112"/>
        <v>51013</v>
      </c>
      <c r="C199" s="82">
        <v>188</v>
      </c>
      <c r="D199" s="102">
        <f t="shared" si="101"/>
        <v>80523.243451820861</v>
      </c>
      <c r="E199" s="102">
        <f t="shared" si="104"/>
        <v>41302.32942720897</v>
      </c>
      <c r="F199" s="102">
        <f t="shared" si="102"/>
        <v>39220.914024611891</v>
      </c>
      <c r="G199" s="103">
        <f t="shared" si="105"/>
        <v>80523.243451820861</v>
      </c>
      <c r="H199" s="100">
        <f t="shared" si="113"/>
        <v>9873338.1485055499</v>
      </c>
      <c r="J199" s="137"/>
      <c r="K199" s="57"/>
      <c r="L199" s="141"/>
      <c r="M199" s="140"/>
      <c r="N199" s="140"/>
      <c r="S199" s="113">
        <f t="shared" si="134"/>
        <v>0</v>
      </c>
      <c r="T199" s="113">
        <f t="shared" si="136"/>
        <v>854858.69413513644</v>
      </c>
      <c r="U199" s="110">
        <f t="shared" si="138"/>
        <v>0</v>
      </c>
      <c r="V199" s="110">
        <f t="shared" si="140"/>
        <v>0</v>
      </c>
      <c r="W199" s="113">
        <f t="shared" si="142"/>
        <v>0</v>
      </c>
      <c r="X199" s="113">
        <f t="shared" si="144"/>
        <v>0</v>
      </c>
      <c r="Y199" s="110">
        <f t="shared" si="146"/>
        <v>0</v>
      </c>
      <c r="Z199" s="117">
        <f t="shared" si="148"/>
        <v>0</v>
      </c>
      <c r="AA199" s="85">
        <f t="shared" si="107"/>
        <v>854858.69413513644</v>
      </c>
      <c r="AC199" s="139"/>
      <c r="AD199" s="63"/>
      <c r="AE199" s="140"/>
      <c r="AF199" s="140"/>
      <c r="AK199" s="115">
        <f t="shared" si="135"/>
        <v>0</v>
      </c>
      <c r="AL199" s="115">
        <f t="shared" si="137"/>
        <v>755606.17490128078</v>
      </c>
      <c r="AM199" s="116">
        <f t="shared" si="139"/>
        <v>0</v>
      </c>
      <c r="AN199" s="116">
        <f t="shared" si="141"/>
        <v>0</v>
      </c>
      <c r="AO199" s="115">
        <f t="shared" si="143"/>
        <v>0</v>
      </c>
      <c r="AP199" s="115">
        <f t="shared" si="145"/>
        <v>0</v>
      </c>
      <c r="AQ199" s="116">
        <f t="shared" si="147"/>
        <v>0</v>
      </c>
      <c r="AR199" s="110">
        <f t="shared" si="149"/>
        <v>0</v>
      </c>
      <c r="AS199" s="109">
        <f t="shared" si="109"/>
        <v>755606.17490128078</v>
      </c>
      <c r="AT199" s="85">
        <f t="shared" si="116"/>
        <v>-480982616.04819655</v>
      </c>
      <c r="AV199" s="45">
        <f t="shared" si="117"/>
        <v>0</v>
      </c>
      <c r="AW199" s="111">
        <f t="shared" si="110"/>
        <v>7500</v>
      </c>
      <c r="AX199" s="111">
        <f t="shared" si="120"/>
        <v>7500</v>
      </c>
      <c r="AY199" s="111">
        <f t="shared" si="123"/>
        <v>7500</v>
      </c>
      <c r="AZ199" s="111">
        <f t="shared" si="126"/>
        <v>7500</v>
      </c>
      <c r="BA199" s="111">
        <f t="shared" si="129"/>
        <v>7500</v>
      </c>
      <c r="BB199" s="112">
        <f t="shared" si="111"/>
        <v>37500</v>
      </c>
    </row>
    <row r="200" spans="1:54" x14ac:dyDescent="0.25">
      <c r="A200" s="135" t="s">
        <v>85</v>
      </c>
      <c r="B200" s="142">
        <f t="shared" si="112"/>
        <v>51043</v>
      </c>
      <c r="C200" s="82">
        <v>189</v>
      </c>
      <c r="D200" s="102">
        <f t="shared" si="101"/>
        <v>80523.243451820861</v>
      </c>
      <c r="E200" s="102">
        <f t="shared" si="104"/>
        <v>41138.908952106416</v>
      </c>
      <c r="F200" s="102">
        <f t="shared" si="102"/>
        <v>39384.334499714445</v>
      </c>
      <c r="G200" s="103">
        <f t="shared" si="105"/>
        <v>80523.243451820861</v>
      </c>
      <c r="H200" s="100">
        <f t="shared" si="113"/>
        <v>9833953.814005835</v>
      </c>
      <c r="J200" s="137"/>
      <c r="K200" s="57"/>
      <c r="L200" s="141"/>
      <c r="M200" s="140"/>
      <c r="N200" s="140"/>
      <c r="O200" s="140"/>
      <c r="T200" s="113">
        <f t="shared" si="136"/>
        <v>851710.33507304778</v>
      </c>
      <c r="U200" s="113">
        <f t="shared" si="138"/>
        <v>0</v>
      </c>
      <c r="V200" s="110">
        <f t="shared" si="140"/>
        <v>0</v>
      </c>
      <c r="W200" s="110">
        <f t="shared" si="142"/>
        <v>0</v>
      </c>
      <c r="X200" s="113">
        <f t="shared" si="144"/>
        <v>0</v>
      </c>
      <c r="Y200" s="113">
        <f t="shared" si="146"/>
        <v>0</v>
      </c>
      <c r="Z200" s="117">
        <f t="shared" si="148"/>
        <v>0</v>
      </c>
      <c r="AA200" s="85">
        <f t="shared" si="107"/>
        <v>851710.33507304778</v>
      </c>
      <c r="AC200" s="139"/>
      <c r="AD200" s="63"/>
      <c r="AE200" s="140"/>
      <c r="AF200" s="140"/>
      <c r="AG200" s="140"/>
      <c r="AL200" s="115">
        <f t="shared" si="137"/>
        <v>758754.53396336932</v>
      </c>
      <c r="AM200" s="115">
        <f t="shared" si="139"/>
        <v>0</v>
      </c>
      <c r="AN200" s="116">
        <f t="shared" si="141"/>
        <v>0</v>
      </c>
      <c r="AO200" s="116">
        <f t="shared" si="143"/>
        <v>0</v>
      </c>
      <c r="AP200" s="115">
        <f t="shared" si="145"/>
        <v>0</v>
      </c>
      <c r="AQ200" s="115">
        <f t="shared" si="147"/>
        <v>0</v>
      </c>
      <c r="AR200" s="110">
        <f t="shared" si="149"/>
        <v>0</v>
      </c>
      <c r="AS200" s="109">
        <f t="shared" si="109"/>
        <v>758754.53396336932</v>
      </c>
      <c r="AT200" s="85">
        <f t="shared" si="116"/>
        <v>-481741370.58215994</v>
      </c>
      <c r="AV200" s="45">
        <f t="shared" si="117"/>
        <v>0</v>
      </c>
      <c r="AW200" s="111">
        <f t="shared" si="110"/>
        <v>7500</v>
      </c>
      <c r="AX200" s="111">
        <f t="shared" si="120"/>
        <v>7500</v>
      </c>
      <c r="AY200" s="111">
        <f t="shared" si="123"/>
        <v>7500</v>
      </c>
      <c r="AZ200" s="111">
        <f t="shared" si="126"/>
        <v>7500</v>
      </c>
      <c r="BA200" s="111">
        <f t="shared" si="129"/>
        <v>7500</v>
      </c>
      <c r="BB200" s="112">
        <f t="shared" si="111"/>
        <v>37500</v>
      </c>
    </row>
    <row r="201" spans="1:54" x14ac:dyDescent="0.25">
      <c r="A201" s="135" t="s">
        <v>85</v>
      </c>
      <c r="B201" s="142">
        <f t="shared" si="112"/>
        <v>51074</v>
      </c>
      <c r="C201" s="82">
        <v>190</v>
      </c>
      <c r="D201" s="102">
        <f t="shared" si="101"/>
        <v>80523.243451820861</v>
      </c>
      <c r="E201" s="102">
        <f t="shared" si="104"/>
        <v>40974.807558357606</v>
      </c>
      <c r="F201" s="102">
        <f t="shared" si="102"/>
        <v>39548.435893463247</v>
      </c>
      <c r="G201" s="103">
        <f t="shared" si="105"/>
        <v>80523.243451820861</v>
      </c>
      <c r="H201" s="100">
        <f t="shared" si="113"/>
        <v>9794405.378112372</v>
      </c>
      <c r="J201" s="137"/>
      <c r="K201" s="57"/>
      <c r="L201" s="141"/>
      <c r="M201" s="140"/>
      <c r="N201" s="140"/>
      <c r="O201" s="140"/>
      <c r="U201" s="113">
        <f t="shared" si="138"/>
        <v>0</v>
      </c>
      <c r="V201" s="113">
        <f t="shared" si="140"/>
        <v>0</v>
      </c>
      <c r="W201" s="110">
        <f t="shared" si="142"/>
        <v>0</v>
      </c>
      <c r="X201" s="110">
        <f t="shared" si="144"/>
        <v>0</v>
      </c>
      <c r="Y201" s="113">
        <f t="shared" si="146"/>
        <v>0</v>
      </c>
      <c r="Z201" s="118">
        <f t="shared" si="148"/>
        <v>0</v>
      </c>
      <c r="AA201" s="85">
        <f t="shared" si="107"/>
        <v>0</v>
      </c>
      <c r="AC201" s="139"/>
      <c r="AD201" s="63"/>
      <c r="AE201" s="140"/>
      <c r="AF201" s="140"/>
      <c r="AG201" s="140"/>
      <c r="AM201" s="115">
        <f t="shared" si="139"/>
        <v>0</v>
      </c>
      <c r="AN201" s="115">
        <f t="shared" si="141"/>
        <v>0</v>
      </c>
      <c r="AO201" s="116">
        <f t="shared" si="143"/>
        <v>0</v>
      </c>
      <c r="AP201" s="116">
        <f t="shared" si="145"/>
        <v>0</v>
      </c>
      <c r="AQ201" s="115">
        <f t="shared" si="147"/>
        <v>0</v>
      </c>
      <c r="AR201" s="113">
        <f t="shared" si="149"/>
        <v>0</v>
      </c>
      <c r="AS201" s="109">
        <f t="shared" si="109"/>
        <v>0</v>
      </c>
      <c r="AT201" s="85">
        <f t="shared" si="116"/>
        <v>-481741370.58215994</v>
      </c>
      <c r="AV201" s="45">
        <f t="shared" si="117"/>
        <v>0</v>
      </c>
      <c r="AW201" s="111">
        <f t="shared" si="110"/>
        <v>7500</v>
      </c>
      <c r="AX201" s="111">
        <f t="shared" si="120"/>
        <v>7500</v>
      </c>
      <c r="AY201" s="111">
        <f t="shared" si="123"/>
        <v>7500</v>
      </c>
      <c r="AZ201" s="111">
        <f t="shared" si="126"/>
        <v>7500</v>
      </c>
      <c r="BA201" s="111">
        <f t="shared" si="129"/>
        <v>7500</v>
      </c>
      <c r="BB201" s="112">
        <f t="shared" si="111"/>
        <v>37500</v>
      </c>
    </row>
    <row r="202" spans="1:54" x14ac:dyDescent="0.25">
      <c r="A202" s="135" t="s">
        <v>85</v>
      </c>
      <c r="B202" s="142">
        <f t="shared" si="112"/>
        <v>51104</v>
      </c>
      <c r="C202" s="82">
        <v>191</v>
      </c>
      <c r="D202" s="102">
        <f t="shared" si="101"/>
        <v>80523.243451820861</v>
      </c>
      <c r="E202" s="102">
        <f t="shared" si="104"/>
        <v>40810.022408801502</v>
      </c>
      <c r="F202" s="102">
        <f t="shared" si="102"/>
        <v>39713.221043019345</v>
      </c>
      <c r="G202" s="103">
        <f t="shared" si="105"/>
        <v>80523.243451820847</v>
      </c>
      <c r="H202" s="100">
        <f t="shared" si="113"/>
        <v>9754692.1570693534</v>
      </c>
      <c r="J202" s="137"/>
      <c r="K202" s="57"/>
      <c r="L202" s="141"/>
      <c r="M202" s="140"/>
      <c r="N202" s="140"/>
      <c r="O202" s="140"/>
      <c r="P202" s="140"/>
      <c r="V202" s="113">
        <f t="shared" si="140"/>
        <v>0</v>
      </c>
      <c r="W202" s="113">
        <f t="shared" si="142"/>
        <v>0</v>
      </c>
      <c r="X202" s="110">
        <f t="shared" si="144"/>
        <v>0</v>
      </c>
      <c r="Y202" s="110">
        <f t="shared" si="146"/>
        <v>0</v>
      </c>
      <c r="Z202" s="118">
        <f t="shared" si="148"/>
        <v>0</v>
      </c>
      <c r="AA202" s="85">
        <f t="shared" si="107"/>
        <v>0</v>
      </c>
      <c r="AC202" s="139"/>
      <c r="AD202" s="63"/>
      <c r="AE202" s="140"/>
      <c r="AF202" s="140"/>
      <c r="AG202" s="140"/>
      <c r="AH202" s="140"/>
      <c r="AN202" s="115">
        <f t="shared" si="141"/>
        <v>0</v>
      </c>
      <c r="AO202" s="115">
        <f t="shared" si="143"/>
        <v>0</v>
      </c>
      <c r="AP202" s="116">
        <f t="shared" si="145"/>
        <v>0</v>
      </c>
      <c r="AQ202" s="116">
        <f t="shared" si="147"/>
        <v>0</v>
      </c>
      <c r="AR202" s="113">
        <f t="shared" si="149"/>
        <v>0</v>
      </c>
      <c r="AS202" s="109">
        <f t="shared" si="109"/>
        <v>0</v>
      </c>
      <c r="AT202" s="85">
        <f t="shared" si="116"/>
        <v>-481741370.58215994</v>
      </c>
      <c r="AV202" s="45">
        <f t="shared" si="117"/>
        <v>0</v>
      </c>
      <c r="AW202" s="111">
        <f t="shared" si="110"/>
        <v>7500</v>
      </c>
      <c r="AX202" s="111">
        <f t="shared" si="120"/>
        <v>7500</v>
      </c>
      <c r="AY202" s="111">
        <f t="shared" si="123"/>
        <v>7500</v>
      </c>
      <c r="AZ202" s="111">
        <f t="shared" si="126"/>
        <v>7500</v>
      </c>
      <c r="BA202" s="111">
        <f t="shared" si="129"/>
        <v>7500</v>
      </c>
      <c r="BB202" s="112">
        <f t="shared" si="111"/>
        <v>37500</v>
      </c>
    </row>
    <row r="203" spans="1:54" x14ac:dyDescent="0.25">
      <c r="A203" s="135" t="s">
        <v>85</v>
      </c>
      <c r="B203" s="142">
        <f t="shared" si="112"/>
        <v>51135</v>
      </c>
      <c r="C203" s="82">
        <v>192</v>
      </c>
      <c r="D203" s="102">
        <f t="shared" si="101"/>
        <v>80523.243451820861</v>
      </c>
      <c r="E203" s="102">
        <f t="shared" si="104"/>
        <v>40644.550654455583</v>
      </c>
      <c r="F203" s="102">
        <f t="shared" si="102"/>
        <v>39878.692797365264</v>
      </c>
      <c r="G203" s="103">
        <f t="shared" si="105"/>
        <v>80523.243451820847</v>
      </c>
      <c r="H203" s="100">
        <f t="shared" si="113"/>
        <v>9714813.4642719887</v>
      </c>
      <c r="J203" s="137"/>
      <c r="K203" s="57"/>
      <c r="L203" s="141"/>
      <c r="M203" s="140"/>
      <c r="N203" s="140"/>
      <c r="O203" s="140"/>
      <c r="P203" s="140"/>
      <c r="W203" s="113">
        <f t="shared" si="142"/>
        <v>0</v>
      </c>
      <c r="X203" s="113">
        <f t="shared" si="144"/>
        <v>0</v>
      </c>
      <c r="Y203" s="110">
        <f t="shared" si="146"/>
        <v>0</v>
      </c>
      <c r="Z203" s="117">
        <f t="shared" si="148"/>
        <v>0</v>
      </c>
      <c r="AA203" s="85">
        <f t="shared" si="107"/>
        <v>0</v>
      </c>
      <c r="AC203" s="139"/>
      <c r="AD203" s="63"/>
      <c r="AE203" s="140"/>
      <c r="AF203" s="140"/>
      <c r="AG203" s="140"/>
      <c r="AH203" s="140"/>
      <c r="AO203" s="115">
        <f t="shared" si="143"/>
        <v>0</v>
      </c>
      <c r="AP203" s="115">
        <f t="shared" si="145"/>
        <v>0</v>
      </c>
      <c r="AQ203" s="116">
        <f t="shared" si="147"/>
        <v>0</v>
      </c>
      <c r="AR203" s="110">
        <f t="shared" si="149"/>
        <v>0</v>
      </c>
      <c r="AS203" s="109">
        <f t="shared" si="109"/>
        <v>0</v>
      </c>
      <c r="AT203" s="85">
        <f t="shared" si="116"/>
        <v>-481741370.58215994</v>
      </c>
      <c r="AV203" s="45">
        <f t="shared" si="117"/>
        <v>0</v>
      </c>
      <c r="AW203" s="111">
        <f t="shared" si="110"/>
        <v>7500</v>
      </c>
      <c r="AX203" s="111">
        <f t="shared" si="120"/>
        <v>7500</v>
      </c>
      <c r="AY203" s="111">
        <f t="shared" si="123"/>
        <v>7500</v>
      </c>
      <c r="AZ203" s="111">
        <f t="shared" si="126"/>
        <v>7500</v>
      </c>
      <c r="BA203" s="111">
        <f t="shared" si="129"/>
        <v>7500</v>
      </c>
      <c r="BB203" s="112">
        <f t="shared" si="111"/>
        <v>37500</v>
      </c>
    </row>
    <row r="204" spans="1:54" x14ac:dyDescent="0.25">
      <c r="A204" s="135" t="s">
        <v>85</v>
      </c>
      <c r="B204" s="142">
        <f t="shared" si="112"/>
        <v>51166</v>
      </c>
      <c r="C204" s="82">
        <v>193</v>
      </c>
      <c r="D204" s="102">
        <f t="shared" ref="D204:D267" si="151">-PMT($B$3,$B$4,$B$5)</f>
        <v>80523.243451820861</v>
      </c>
      <c r="E204" s="102">
        <f t="shared" si="104"/>
        <v>40478.389434466568</v>
      </c>
      <c r="F204" s="102">
        <f t="shared" ref="F204:F267" si="152">IFERROR(-PPMT($B$3,C204,$B$4,$B$5)," ")</f>
        <v>40044.854017354286</v>
      </c>
      <c r="G204" s="103">
        <f t="shared" si="105"/>
        <v>80523.243451820861</v>
      </c>
      <c r="H204" s="100">
        <f t="shared" si="113"/>
        <v>9674768.6102546342</v>
      </c>
      <c r="J204" s="137"/>
      <c r="K204" s="57"/>
      <c r="L204" s="141"/>
      <c r="M204" s="63"/>
      <c r="N204" s="140"/>
      <c r="O204" s="140"/>
      <c r="P204" s="140"/>
      <c r="Q204" s="140"/>
      <c r="X204" s="113">
        <f t="shared" si="144"/>
        <v>0</v>
      </c>
      <c r="Y204" s="113">
        <f t="shared" si="146"/>
        <v>0</v>
      </c>
      <c r="Z204" s="117">
        <f t="shared" si="148"/>
        <v>0</v>
      </c>
      <c r="AA204" s="85">
        <f t="shared" si="107"/>
        <v>0</v>
      </c>
      <c r="AC204" s="139"/>
      <c r="AD204" s="63"/>
      <c r="AE204" s="63"/>
      <c r="AF204" s="140"/>
      <c r="AG204" s="140"/>
      <c r="AH204" s="140"/>
      <c r="AI204" s="140"/>
      <c r="AP204" s="115">
        <f t="shared" si="145"/>
        <v>0</v>
      </c>
      <c r="AQ204" s="115">
        <f t="shared" si="147"/>
        <v>0</v>
      </c>
      <c r="AR204" s="110">
        <f t="shared" si="149"/>
        <v>0</v>
      </c>
      <c r="AS204" s="109">
        <f t="shared" si="109"/>
        <v>0</v>
      </c>
      <c r="AT204" s="85">
        <f t="shared" si="116"/>
        <v>-481741370.58215994</v>
      </c>
      <c r="AV204" s="45">
        <f t="shared" si="117"/>
        <v>0</v>
      </c>
      <c r="AW204" s="111">
        <f t="shared" si="110"/>
        <v>7500</v>
      </c>
      <c r="AX204" s="111">
        <f t="shared" si="120"/>
        <v>7500</v>
      </c>
      <c r="AY204" s="111">
        <f t="shared" si="123"/>
        <v>7500</v>
      </c>
      <c r="AZ204" s="111">
        <f t="shared" si="126"/>
        <v>7500</v>
      </c>
      <c r="BA204" s="111">
        <f t="shared" si="129"/>
        <v>7500</v>
      </c>
      <c r="BB204" s="112">
        <f t="shared" si="111"/>
        <v>37500</v>
      </c>
    </row>
    <row r="205" spans="1:54" x14ac:dyDescent="0.25">
      <c r="A205" s="135" t="s">
        <v>85</v>
      </c>
      <c r="B205" s="142">
        <f t="shared" si="112"/>
        <v>51195</v>
      </c>
      <c r="C205" s="82">
        <v>194</v>
      </c>
      <c r="D205" s="102">
        <f t="shared" si="151"/>
        <v>80523.243451820861</v>
      </c>
      <c r="E205" s="102">
        <f t="shared" ref="E205:E268" si="153">IFERROR(-IPMT($B$3,C205,$B$4,$B$5)," ")</f>
        <v>40311.535876060931</v>
      </c>
      <c r="F205" s="102">
        <f t="shared" si="152"/>
        <v>40211.70757575993</v>
      </c>
      <c r="G205" s="103">
        <f t="shared" ref="G205:G268" si="154">+E205+F205</f>
        <v>80523.243451820861</v>
      </c>
      <c r="H205" s="100">
        <f t="shared" si="113"/>
        <v>9634556.9026788734</v>
      </c>
      <c r="J205" s="137"/>
      <c r="K205" s="57"/>
      <c r="L205" s="141"/>
      <c r="M205" s="63"/>
      <c r="N205" s="140"/>
      <c r="O205" s="140"/>
      <c r="P205" s="140"/>
      <c r="Q205" s="140"/>
      <c r="Y205" s="113">
        <f t="shared" si="146"/>
        <v>0</v>
      </c>
      <c r="Z205" s="118">
        <f t="shared" si="148"/>
        <v>0</v>
      </c>
      <c r="AA205" s="85">
        <f t="shared" ref="AA205:AA206" si="155">+SUM(K205:Z205)</f>
        <v>0</v>
      </c>
      <c r="AC205" s="139"/>
      <c r="AD205" s="63"/>
      <c r="AE205" s="63"/>
      <c r="AF205" s="140"/>
      <c r="AG205" s="140"/>
      <c r="AH205" s="140"/>
      <c r="AI205" s="140"/>
      <c r="AQ205" s="115">
        <f t="shared" si="147"/>
        <v>0</v>
      </c>
      <c r="AR205" s="113">
        <f t="shared" si="149"/>
        <v>0</v>
      </c>
      <c r="AS205" s="109">
        <f t="shared" ref="AS205:AS206" si="156">+SUM(AC205:AR205)</f>
        <v>0</v>
      </c>
      <c r="AT205" s="85">
        <f t="shared" si="116"/>
        <v>-481741370.58215994</v>
      </c>
      <c r="AV205" s="45">
        <f t="shared" si="117"/>
        <v>0</v>
      </c>
      <c r="AW205" s="111">
        <f t="shared" ref="AW205:AW208" si="157">+$AW$11*$AU$13</f>
        <v>7500</v>
      </c>
      <c r="AX205" s="111">
        <f t="shared" si="120"/>
        <v>7500</v>
      </c>
      <c r="AY205" s="111">
        <f t="shared" si="123"/>
        <v>7500</v>
      </c>
      <c r="AZ205" s="111">
        <f t="shared" si="126"/>
        <v>7500</v>
      </c>
      <c r="BA205" s="111">
        <f t="shared" si="129"/>
        <v>7500</v>
      </c>
      <c r="BB205" s="112">
        <f t="shared" ref="BB205:BB216" si="158">+SUM(AW205:BA205)</f>
        <v>37500</v>
      </c>
    </row>
    <row r="206" spans="1:54" x14ac:dyDescent="0.25">
      <c r="A206" s="135" t="s">
        <v>85</v>
      </c>
      <c r="B206" s="142">
        <f t="shared" ref="B206:B269" si="159">+EOMONTH(B205,1)</f>
        <v>51226</v>
      </c>
      <c r="C206" s="82">
        <v>195</v>
      </c>
      <c r="D206" s="102">
        <f t="shared" si="151"/>
        <v>80523.243451820861</v>
      </c>
      <c r="E206" s="102">
        <f t="shared" si="153"/>
        <v>40143.987094495256</v>
      </c>
      <c r="F206" s="102">
        <f t="shared" si="152"/>
        <v>40379.25635732559</v>
      </c>
      <c r="G206" s="103">
        <f t="shared" si="154"/>
        <v>80523.243451820847</v>
      </c>
      <c r="H206" s="100">
        <f t="shared" ref="H206:H269" si="160">+IFERROR(H205-F206," ")</f>
        <v>9594177.6463215481</v>
      </c>
      <c r="J206" s="137"/>
      <c r="K206" s="57"/>
      <c r="L206" s="141"/>
      <c r="M206" s="63"/>
      <c r="N206" s="140"/>
      <c r="O206" s="140"/>
      <c r="P206" s="140"/>
      <c r="Q206" s="140"/>
      <c r="R206" s="140"/>
      <c r="Z206" s="118">
        <f t="shared" si="148"/>
        <v>0</v>
      </c>
      <c r="AA206" s="85">
        <f t="shared" si="155"/>
        <v>0</v>
      </c>
      <c r="AR206" s="113">
        <f t="shared" si="149"/>
        <v>0</v>
      </c>
      <c r="AS206" s="109">
        <f t="shared" si="156"/>
        <v>0</v>
      </c>
      <c r="AV206" s="45">
        <f t="shared" ref="AV206:AV208" si="161">+AV205*$AU$13</f>
        <v>0</v>
      </c>
      <c r="AW206" s="111">
        <f t="shared" si="157"/>
        <v>7500</v>
      </c>
      <c r="AX206" s="111">
        <f t="shared" si="120"/>
        <v>7500</v>
      </c>
      <c r="AY206" s="111">
        <f t="shared" si="123"/>
        <v>7500</v>
      </c>
      <c r="AZ206" s="111">
        <f t="shared" si="126"/>
        <v>7500</v>
      </c>
      <c r="BA206" s="111">
        <f t="shared" si="129"/>
        <v>7500</v>
      </c>
      <c r="BB206" s="112">
        <f t="shared" si="158"/>
        <v>37500</v>
      </c>
    </row>
    <row r="207" spans="1:54" x14ac:dyDescent="0.25">
      <c r="A207" s="135" t="s">
        <v>85</v>
      </c>
      <c r="B207" s="142">
        <f t="shared" si="159"/>
        <v>51256</v>
      </c>
      <c r="C207" s="82">
        <v>196</v>
      </c>
      <c r="D207" s="102">
        <f t="shared" si="151"/>
        <v>80523.243451820861</v>
      </c>
      <c r="E207" s="102">
        <f t="shared" si="153"/>
        <v>39975.740193006401</v>
      </c>
      <c r="F207" s="102">
        <f t="shared" si="152"/>
        <v>40547.503258814446</v>
      </c>
      <c r="G207" s="103">
        <f t="shared" si="154"/>
        <v>80523.243451820847</v>
      </c>
      <c r="H207" s="100">
        <f t="shared" si="160"/>
        <v>9553630.1430627331</v>
      </c>
      <c r="J207" s="137"/>
      <c r="K207" s="57"/>
      <c r="L207" s="141"/>
      <c r="M207" s="63"/>
      <c r="N207" s="140"/>
      <c r="O207" s="140"/>
      <c r="P207" s="140"/>
      <c r="Q207" s="140"/>
      <c r="R207" s="140"/>
      <c r="AA207" s="85"/>
      <c r="AV207" s="45">
        <f t="shared" si="161"/>
        <v>0</v>
      </c>
      <c r="AW207" s="111">
        <f t="shared" si="157"/>
        <v>7500</v>
      </c>
      <c r="AX207" s="111">
        <f t="shared" ref="AX207:AX209" si="162">+$AX$11*$AU$13</f>
        <v>7500</v>
      </c>
      <c r="AY207" s="111">
        <f t="shared" si="123"/>
        <v>7500</v>
      </c>
      <c r="AZ207" s="111">
        <f t="shared" si="126"/>
        <v>7500</v>
      </c>
      <c r="BA207" s="111">
        <f t="shared" si="129"/>
        <v>7500</v>
      </c>
      <c r="BB207" s="112">
        <f t="shared" si="158"/>
        <v>37500</v>
      </c>
    </row>
    <row r="208" spans="1:54" x14ac:dyDescent="0.25">
      <c r="A208" s="135" t="s">
        <v>86</v>
      </c>
      <c r="B208" s="142">
        <f t="shared" si="159"/>
        <v>51287</v>
      </c>
      <c r="C208" s="82">
        <v>197</v>
      </c>
      <c r="D208" s="102">
        <f t="shared" si="151"/>
        <v>80523.243451820861</v>
      </c>
      <c r="E208" s="102">
        <f t="shared" si="153"/>
        <v>39806.792262761352</v>
      </c>
      <c r="F208" s="102">
        <f t="shared" si="152"/>
        <v>40716.451189059517</v>
      </c>
      <c r="G208" s="103">
        <f t="shared" si="154"/>
        <v>80523.243451820861</v>
      </c>
      <c r="H208" s="100">
        <f t="shared" si="160"/>
        <v>9512913.6918736733</v>
      </c>
      <c r="AV208" s="45">
        <f t="shared" si="161"/>
        <v>0</v>
      </c>
      <c r="AW208" s="111">
        <f t="shared" si="157"/>
        <v>7500</v>
      </c>
      <c r="AX208" s="111">
        <f t="shared" si="162"/>
        <v>7500</v>
      </c>
      <c r="AY208" s="111">
        <f t="shared" ref="AY208:AY210" si="163">+$AY$11*$AU$13</f>
        <v>7500</v>
      </c>
      <c r="AZ208" s="111">
        <f t="shared" si="126"/>
        <v>7500</v>
      </c>
      <c r="BA208" s="111">
        <f t="shared" si="129"/>
        <v>7500</v>
      </c>
      <c r="BB208" s="112">
        <f t="shared" si="158"/>
        <v>37500</v>
      </c>
    </row>
    <row r="209" spans="1:54" x14ac:dyDescent="0.25">
      <c r="A209" s="135" t="s">
        <v>86</v>
      </c>
      <c r="B209" s="142">
        <f t="shared" si="159"/>
        <v>51317</v>
      </c>
      <c r="C209" s="82">
        <v>198</v>
      </c>
      <c r="D209" s="102">
        <f t="shared" si="151"/>
        <v>80523.243451820861</v>
      </c>
      <c r="E209" s="102">
        <f t="shared" si="153"/>
        <v>39637.140382806938</v>
      </c>
      <c r="F209" s="102">
        <f t="shared" si="152"/>
        <v>40886.103069013923</v>
      </c>
      <c r="G209" s="103">
        <f t="shared" si="154"/>
        <v>80523.243451820861</v>
      </c>
      <c r="H209" s="100">
        <f t="shared" si="160"/>
        <v>9472027.5888046585</v>
      </c>
      <c r="AX209" s="111">
        <f t="shared" si="162"/>
        <v>7500</v>
      </c>
      <c r="AY209" s="111">
        <f t="shared" si="163"/>
        <v>7500</v>
      </c>
      <c r="AZ209" s="111">
        <f t="shared" ref="AZ209:AZ211" si="164">+$AZ$11*$AU$13</f>
        <v>7500</v>
      </c>
      <c r="BA209" s="111">
        <f t="shared" si="129"/>
        <v>7500</v>
      </c>
      <c r="BB209" s="112">
        <f t="shared" si="158"/>
        <v>30000</v>
      </c>
    </row>
    <row r="210" spans="1:54" x14ac:dyDescent="0.25">
      <c r="A210" s="135" t="s">
        <v>86</v>
      </c>
      <c r="B210" s="142">
        <f t="shared" si="159"/>
        <v>51348</v>
      </c>
      <c r="C210" s="82">
        <v>199</v>
      </c>
      <c r="D210" s="102">
        <f t="shared" si="151"/>
        <v>80523.243451820861</v>
      </c>
      <c r="E210" s="102">
        <f t="shared" si="153"/>
        <v>39466.781620019377</v>
      </c>
      <c r="F210" s="102">
        <f t="shared" si="152"/>
        <v>41056.461831801484</v>
      </c>
      <c r="G210" s="103">
        <f t="shared" si="154"/>
        <v>80523.243451820861</v>
      </c>
      <c r="H210" s="100">
        <f t="shared" si="160"/>
        <v>9430971.1269728579</v>
      </c>
      <c r="AY210" s="111">
        <f t="shared" si="163"/>
        <v>7500</v>
      </c>
      <c r="AZ210" s="111">
        <f t="shared" si="164"/>
        <v>7500</v>
      </c>
      <c r="BA210" s="111">
        <f t="shared" ref="BA210:BA212" si="165">+$BA$11*$AU$13</f>
        <v>7500</v>
      </c>
      <c r="BB210" s="112">
        <f t="shared" si="158"/>
        <v>22500</v>
      </c>
    </row>
    <row r="211" spans="1:54" x14ac:dyDescent="0.25">
      <c r="A211" s="135" t="s">
        <v>86</v>
      </c>
      <c r="B211" s="142">
        <f t="shared" si="159"/>
        <v>51379</v>
      </c>
      <c r="C211" s="82">
        <v>200</v>
      </c>
      <c r="D211" s="102">
        <f t="shared" si="151"/>
        <v>80523.243451820861</v>
      </c>
      <c r="E211" s="102">
        <f t="shared" si="153"/>
        <v>39295.713029053535</v>
      </c>
      <c r="F211" s="102">
        <f t="shared" si="152"/>
        <v>41227.530422767311</v>
      </c>
      <c r="G211" s="103">
        <f t="shared" si="154"/>
        <v>80523.243451820847</v>
      </c>
      <c r="H211" s="100">
        <f t="shared" si="160"/>
        <v>9389743.5965500902</v>
      </c>
      <c r="AZ211" s="111">
        <f t="shared" si="164"/>
        <v>7500</v>
      </c>
      <c r="BA211" s="111">
        <f t="shared" si="165"/>
        <v>7500</v>
      </c>
      <c r="BB211" s="112">
        <f t="shared" si="158"/>
        <v>15000</v>
      </c>
    </row>
    <row r="212" spans="1:54" x14ac:dyDescent="0.25">
      <c r="A212" s="135" t="s">
        <v>86</v>
      </c>
      <c r="B212" s="142">
        <f t="shared" si="159"/>
        <v>51409</v>
      </c>
      <c r="C212" s="82">
        <v>201</v>
      </c>
      <c r="D212" s="102">
        <f t="shared" si="151"/>
        <v>80523.243451820861</v>
      </c>
      <c r="E212" s="102">
        <f t="shared" si="153"/>
        <v>39123.931652292005</v>
      </c>
      <c r="F212" s="102">
        <f t="shared" si="152"/>
        <v>41399.311799528863</v>
      </c>
      <c r="G212" s="103">
        <f t="shared" si="154"/>
        <v>80523.243451820861</v>
      </c>
      <c r="H212" s="100">
        <f t="shared" si="160"/>
        <v>9348344.2847505622</v>
      </c>
      <c r="BA212" s="111">
        <f t="shared" si="165"/>
        <v>7500</v>
      </c>
      <c r="BB212" s="112">
        <f t="shared" si="158"/>
        <v>7500</v>
      </c>
    </row>
    <row r="213" spans="1:54" x14ac:dyDescent="0.25">
      <c r="A213" s="135" t="s">
        <v>86</v>
      </c>
      <c r="B213" s="142">
        <f t="shared" si="159"/>
        <v>51440</v>
      </c>
      <c r="C213" s="82">
        <v>202</v>
      </c>
      <c r="D213" s="102">
        <f t="shared" si="151"/>
        <v>80523.243451820861</v>
      </c>
      <c r="E213" s="102">
        <f t="shared" si="153"/>
        <v>38951.434519793962</v>
      </c>
      <c r="F213" s="102">
        <f t="shared" si="152"/>
        <v>41571.808932026892</v>
      </c>
      <c r="G213" s="103">
        <f t="shared" si="154"/>
        <v>80523.243451820861</v>
      </c>
      <c r="H213" s="100">
        <f t="shared" si="160"/>
        <v>9306772.4758185353</v>
      </c>
      <c r="BB213" s="112">
        <f t="shared" si="158"/>
        <v>0</v>
      </c>
    </row>
    <row r="214" spans="1:54" x14ac:dyDescent="0.25">
      <c r="A214" s="135" t="s">
        <v>86</v>
      </c>
      <c r="B214" s="142">
        <f t="shared" si="159"/>
        <v>51470</v>
      </c>
      <c r="C214" s="82">
        <v>203</v>
      </c>
      <c r="D214" s="102">
        <f t="shared" si="151"/>
        <v>80523.243451820861</v>
      </c>
      <c r="E214" s="102">
        <f t="shared" si="153"/>
        <v>38778.218649243841</v>
      </c>
      <c r="F214" s="102">
        <f t="shared" si="152"/>
        <v>41745.024802577005</v>
      </c>
      <c r="G214" s="103">
        <f t="shared" si="154"/>
        <v>80523.243451820847</v>
      </c>
      <c r="H214" s="100">
        <f t="shared" si="160"/>
        <v>9265027.4510159586</v>
      </c>
      <c r="BB214" s="112">
        <f t="shared" si="158"/>
        <v>0</v>
      </c>
    </row>
    <row r="215" spans="1:54" x14ac:dyDescent="0.25">
      <c r="A215" s="135" t="s">
        <v>86</v>
      </c>
      <c r="B215" s="142">
        <f t="shared" si="159"/>
        <v>51501</v>
      </c>
      <c r="C215" s="82">
        <v>204</v>
      </c>
      <c r="D215" s="102">
        <f t="shared" si="151"/>
        <v>80523.243451820861</v>
      </c>
      <c r="E215" s="102">
        <f t="shared" si="153"/>
        <v>38604.281045899777</v>
      </c>
      <c r="F215" s="102">
        <f t="shared" si="152"/>
        <v>41918.962405921076</v>
      </c>
      <c r="G215" s="103">
        <f t="shared" si="154"/>
        <v>80523.243451820861</v>
      </c>
      <c r="H215" s="100">
        <f t="shared" si="160"/>
        <v>9223108.4886100367</v>
      </c>
      <c r="BB215" s="112">
        <f t="shared" si="158"/>
        <v>0</v>
      </c>
    </row>
    <row r="216" spans="1:54" x14ac:dyDescent="0.25">
      <c r="A216" s="135" t="s">
        <v>86</v>
      </c>
      <c r="B216" s="142">
        <f t="shared" si="159"/>
        <v>51532</v>
      </c>
      <c r="C216" s="82">
        <v>205</v>
      </c>
      <c r="D216" s="102">
        <f t="shared" si="151"/>
        <v>80523.243451820861</v>
      </c>
      <c r="E216" s="102">
        <f t="shared" si="153"/>
        <v>38429.618702541782</v>
      </c>
      <c r="F216" s="102">
        <f t="shared" si="152"/>
        <v>42093.624749279086</v>
      </c>
      <c r="G216" s="103">
        <f t="shared" si="154"/>
        <v>80523.243451820861</v>
      </c>
      <c r="H216" s="100">
        <f t="shared" si="160"/>
        <v>9181014.863860758</v>
      </c>
      <c r="BB216" s="112">
        <f t="shared" si="158"/>
        <v>0</v>
      </c>
    </row>
    <row r="217" spans="1:54" x14ac:dyDescent="0.25">
      <c r="A217" s="135" t="s">
        <v>86</v>
      </c>
      <c r="B217" s="142">
        <f t="shared" si="159"/>
        <v>51560</v>
      </c>
      <c r="C217" s="82">
        <v>206</v>
      </c>
      <c r="D217" s="102">
        <f t="shared" si="151"/>
        <v>80523.243451820861</v>
      </c>
      <c r="E217" s="102">
        <f t="shared" si="153"/>
        <v>38254.228599419781</v>
      </c>
      <c r="F217" s="102">
        <f t="shared" si="152"/>
        <v>42269.01485240108</v>
      </c>
      <c r="G217" s="103">
        <f t="shared" si="154"/>
        <v>80523.243451820861</v>
      </c>
      <c r="H217" s="100">
        <f t="shared" si="160"/>
        <v>9138745.8490083572</v>
      </c>
    </row>
    <row r="218" spans="1:54" x14ac:dyDescent="0.25">
      <c r="A218" s="135" t="s">
        <v>86</v>
      </c>
      <c r="B218" s="142">
        <f t="shared" si="159"/>
        <v>51591</v>
      </c>
      <c r="C218" s="82">
        <v>207</v>
      </c>
      <c r="D218" s="102">
        <f t="shared" si="151"/>
        <v>80523.243451820861</v>
      </c>
      <c r="E218" s="102">
        <f t="shared" si="153"/>
        <v>38078.107704201444</v>
      </c>
      <c r="F218" s="102">
        <f t="shared" si="152"/>
        <v>42445.135747619417</v>
      </c>
      <c r="G218" s="103">
        <f t="shared" si="154"/>
        <v>80523.243451820861</v>
      </c>
      <c r="H218" s="100">
        <f t="shared" si="160"/>
        <v>9096300.7132607382</v>
      </c>
    </row>
    <row r="219" spans="1:54" x14ac:dyDescent="0.25">
      <c r="A219" s="135" t="s">
        <v>86</v>
      </c>
      <c r="B219" s="142">
        <f t="shared" si="159"/>
        <v>51621</v>
      </c>
      <c r="C219" s="82">
        <v>208</v>
      </c>
      <c r="D219" s="102">
        <f t="shared" si="151"/>
        <v>80523.243451820861</v>
      </c>
      <c r="E219" s="102">
        <f t="shared" si="153"/>
        <v>37901.252971919705</v>
      </c>
      <c r="F219" s="102">
        <f t="shared" si="152"/>
        <v>42621.990479901164</v>
      </c>
      <c r="G219" s="103">
        <f t="shared" si="154"/>
        <v>80523.243451820861</v>
      </c>
      <c r="H219" s="100">
        <f t="shared" si="160"/>
        <v>9053678.7227808367</v>
      </c>
    </row>
    <row r="220" spans="1:54" x14ac:dyDescent="0.25">
      <c r="A220" s="135" t="s">
        <v>87</v>
      </c>
      <c r="B220" s="142">
        <f t="shared" si="159"/>
        <v>51652</v>
      </c>
      <c r="C220" s="82">
        <v>209</v>
      </c>
      <c r="D220" s="102">
        <f t="shared" si="151"/>
        <v>80523.243451820861</v>
      </c>
      <c r="E220" s="102">
        <f t="shared" si="153"/>
        <v>37723.661344920103</v>
      </c>
      <c r="F220" s="102">
        <f t="shared" si="152"/>
        <v>42799.582106900751</v>
      </c>
      <c r="G220" s="103">
        <f t="shared" si="154"/>
        <v>80523.243451820861</v>
      </c>
      <c r="H220" s="100">
        <f t="shared" si="160"/>
        <v>9010879.1406739354</v>
      </c>
    </row>
    <row r="221" spans="1:54" x14ac:dyDescent="0.25">
      <c r="A221" s="135" t="s">
        <v>87</v>
      </c>
      <c r="B221" s="142">
        <f t="shared" si="159"/>
        <v>51682</v>
      </c>
      <c r="C221" s="82">
        <v>210</v>
      </c>
      <c r="D221" s="102">
        <f t="shared" si="151"/>
        <v>80523.243451820861</v>
      </c>
      <c r="E221" s="102">
        <f t="shared" si="153"/>
        <v>37545.329752808015</v>
      </c>
      <c r="F221" s="102">
        <f t="shared" si="152"/>
        <v>42977.913699012832</v>
      </c>
      <c r="G221" s="103">
        <f t="shared" si="154"/>
        <v>80523.243451820847</v>
      </c>
      <c r="H221" s="100">
        <f t="shared" si="160"/>
        <v>8967901.2269749232</v>
      </c>
    </row>
    <row r="222" spans="1:54" x14ac:dyDescent="0.25">
      <c r="A222" s="135" t="s">
        <v>87</v>
      </c>
      <c r="B222" s="142">
        <f t="shared" si="159"/>
        <v>51713</v>
      </c>
      <c r="C222" s="82">
        <v>211</v>
      </c>
      <c r="D222" s="102">
        <f t="shared" si="151"/>
        <v>80523.243451820861</v>
      </c>
      <c r="E222" s="102">
        <f t="shared" si="153"/>
        <v>37366.255112395469</v>
      </c>
      <c r="F222" s="102">
        <f t="shared" si="152"/>
        <v>43156.988339425385</v>
      </c>
      <c r="G222" s="103">
        <f t="shared" si="154"/>
        <v>80523.243451820861</v>
      </c>
      <c r="H222" s="100">
        <f t="shared" si="160"/>
        <v>8924744.2386354972</v>
      </c>
    </row>
    <row r="223" spans="1:54" x14ac:dyDescent="0.25">
      <c r="A223" s="135" t="s">
        <v>87</v>
      </c>
      <c r="B223" s="142">
        <f t="shared" si="159"/>
        <v>51744</v>
      </c>
      <c r="C223" s="82">
        <v>212</v>
      </c>
      <c r="D223" s="102">
        <f t="shared" si="151"/>
        <v>80523.243451820861</v>
      </c>
      <c r="E223" s="102">
        <f t="shared" si="153"/>
        <v>37186.434327647861</v>
      </c>
      <c r="F223" s="102">
        <f t="shared" si="152"/>
        <v>43336.809124172993</v>
      </c>
      <c r="G223" s="103">
        <f t="shared" si="154"/>
        <v>80523.243451820861</v>
      </c>
      <c r="H223" s="100">
        <f t="shared" si="160"/>
        <v>8881407.4295113236</v>
      </c>
    </row>
    <row r="224" spans="1:54" x14ac:dyDescent="0.25">
      <c r="A224" s="135" t="s">
        <v>87</v>
      </c>
      <c r="B224" s="142">
        <f t="shared" si="159"/>
        <v>51774</v>
      </c>
      <c r="C224" s="82">
        <v>213</v>
      </c>
      <c r="D224" s="102">
        <f t="shared" si="151"/>
        <v>80523.243451820861</v>
      </c>
      <c r="E224" s="102">
        <f t="shared" si="153"/>
        <v>37005.864289630474</v>
      </c>
      <c r="F224" s="102">
        <f t="shared" si="152"/>
        <v>43517.37916219038</v>
      </c>
      <c r="G224" s="103">
        <f t="shared" si="154"/>
        <v>80523.243451820861</v>
      </c>
      <c r="H224" s="100">
        <f t="shared" si="160"/>
        <v>8837890.0503491331</v>
      </c>
    </row>
    <row r="225" spans="1:8" x14ac:dyDescent="0.25">
      <c r="A225" s="135" t="s">
        <v>87</v>
      </c>
      <c r="B225" s="142">
        <f t="shared" si="159"/>
        <v>51805</v>
      </c>
      <c r="C225" s="82">
        <v>214</v>
      </c>
      <c r="D225" s="102">
        <f t="shared" si="151"/>
        <v>80523.243451820861</v>
      </c>
      <c r="E225" s="102">
        <f t="shared" si="153"/>
        <v>36824.541876454685</v>
      </c>
      <c r="F225" s="102">
        <f t="shared" si="152"/>
        <v>43698.701575366184</v>
      </c>
      <c r="G225" s="103">
        <f t="shared" si="154"/>
        <v>80523.243451820861</v>
      </c>
      <c r="H225" s="100">
        <f t="shared" si="160"/>
        <v>8794191.3487737663</v>
      </c>
    </row>
    <row r="226" spans="1:8" x14ac:dyDescent="0.25">
      <c r="A226" s="135" t="s">
        <v>87</v>
      </c>
      <c r="B226" s="142">
        <f t="shared" si="159"/>
        <v>51835</v>
      </c>
      <c r="C226" s="82">
        <v>215</v>
      </c>
      <c r="D226" s="102">
        <f t="shared" si="151"/>
        <v>80523.243451820861</v>
      </c>
      <c r="E226" s="102">
        <f t="shared" si="153"/>
        <v>36642.463953223996</v>
      </c>
      <c r="F226" s="102">
        <f t="shared" si="152"/>
        <v>43880.779498596872</v>
      </c>
      <c r="G226" s="103">
        <f t="shared" si="154"/>
        <v>80523.243451820861</v>
      </c>
      <c r="H226" s="100">
        <f t="shared" si="160"/>
        <v>8750310.5692751687</v>
      </c>
    </row>
    <row r="227" spans="1:8" x14ac:dyDescent="0.25">
      <c r="A227" s="135" t="s">
        <v>87</v>
      </c>
      <c r="B227" s="142">
        <f t="shared" si="159"/>
        <v>51866</v>
      </c>
      <c r="C227" s="82">
        <v>216</v>
      </c>
      <c r="D227" s="102">
        <f t="shared" si="151"/>
        <v>80523.243451820861</v>
      </c>
      <c r="E227" s="102">
        <f t="shared" si="153"/>
        <v>36459.627371979841</v>
      </c>
      <c r="F227" s="102">
        <f t="shared" si="152"/>
        <v>44063.61607984102</v>
      </c>
      <c r="G227" s="103">
        <f t="shared" si="154"/>
        <v>80523.243451820861</v>
      </c>
      <c r="H227" s="100">
        <f t="shared" si="160"/>
        <v>8706246.9531953279</v>
      </c>
    </row>
    <row r="228" spans="1:8" x14ac:dyDescent="0.25">
      <c r="A228" s="135" t="s">
        <v>87</v>
      </c>
      <c r="B228" s="142">
        <f t="shared" si="159"/>
        <v>51897</v>
      </c>
      <c r="C228" s="82">
        <v>217</v>
      </c>
      <c r="D228" s="102">
        <f t="shared" si="151"/>
        <v>80523.243451820861</v>
      </c>
      <c r="E228" s="102">
        <f t="shared" si="153"/>
        <v>36276.028971647167</v>
      </c>
      <c r="F228" s="102">
        <f t="shared" si="152"/>
        <v>44247.214480173687</v>
      </c>
      <c r="G228" s="103">
        <f t="shared" si="154"/>
        <v>80523.243451820861</v>
      </c>
      <c r="H228" s="100">
        <f t="shared" si="160"/>
        <v>8661999.7387151551</v>
      </c>
    </row>
    <row r="229" spans="1:8" x14ac:dyDescent="0.25">
      <c r="A229" s="135" t="s">
        <v>87</v>
      </c>
      <c r="B229" s="142">
        <f t="shared" si="159"/>
        <v>51925</v>
      </c>
      <c r="C229" s="82">
        <v>218</v>
      </c>
      <c r="D229" s="102">
        <f t="shared" si="151"/>
        <v>80523.243451820861</v>
      </c>
      <c r="E229" s="102">
        <f t="shared" si="153"/>
        <v>36091.66557797978</v>
      </c>
      <c r="F229" s="102">
        <f t="shared" si="152"/>
        <v>44431.577873841081</v>
      </c>
      <c r="G229" s="103">
        <f t="shared" si="154"/>
        <v>80523.243451820861</v>
      </c>
      <c r="H229" s="100">
        <f t="shared" si="160"/>
        <v>8617568.1608413141</v>
      </c>
    </row>
    <row r="230" spans="1:8" x14ac:dyDescent="0.25">
      <c r="A230" s="135" t="s">
        <v>87</v>
      </c>
      <c r="B230" s="142">
        <f t="shared" si="159"/>
        <v>51956</v>
      </c>
      <c r="C230" s="82">
        <v>219</v>
      </c>
      <c r="D230" s="102">
        <f t="shared" si="151"/>
        <v>80523.243451820861</v>
      </c>
      <c r="E230" s="102">
        <f t="shared" si="153"/>
        <v>35906.53400350544</v>
      </c>
      <c r="F230" s="102">
        <f t="shared" si="152"/>
        <v>44616.709448315421</v>
      </c>
      <c r="G230" s="103">
        <f t="shared" si="154"/>
        <v>80523.243451820861</v>
      </c>
      <c r="H230" s="100">
        <f t="shared" si="160"/>
        <v>8572951.4513929989</v>
      </c>
    </row>
    <row r="231" spans="1:8" x14ac:dyDescent="0.25">
      <c r="A231" s="135" t="s">
        <v>87</v>
      </c>
      <c r="B231" s="142">
        <f t="shared" si="159"/>
        <v>51986</v>
      </c>
      <c r="C231" s="82">
        <v>220</v>
      </c>
      <c r="D231" s="102">
        <f t="shared" si="151"/>
        <v>80523.243451820861</v>
      </c>
      <c r="E231" s="102">
        <f t="shared" si="153"/>
        <v>35720.631047470786</v>
      </c>
      <c r="F231" s="102">
        <f t="shared" si="152"/>
        <v>44802.612404350068</v>
      </c>
      <c r="G231" s="103">
        <f t="shared" si="154"/>
        <v>80523.243451820861</v>
      </c>
      <c r="H231" s="100">
        <f t="shared" si="160"/>
        <v>8528148.8389886487</v>
      </c>
    </row>
    <row r="232" spans="1:8" x14ac:dyDescent="0.25">
      <c r="A232" s="135" t="s">
        <v>88</v>
      </c>
      <c r="B232" s="142">
        <f t="shared" si="159"/>
        <v>52017</v>
      </c>
      <c r="C232" s="82">
        <v>221</v>
      </c>
      <c r="D232" s="102">
        <f t="shared" si="151"/>
        <v>80523.243451820861</v>
      </c>
      <c r="E232" s="102">
        <f t="shared" si="153"/>
        <v>35533.953495785987</v>
      </c>
      <c r="F232" s="102">
        <f t="shared" si="152"/>
        <v>44989.289956034852</v>
      </c>
      <c r="G232" s="103">
        <f t="shared" si="154"/>
        <v>80523.243451820832</v>
      </c>
      <c r="H232" s="100">
        <f t="shared" si="160"/>
        <v>8483159.5490326136</v>
      </c>
    </row>
    <row r="233" spans="1:8" x14ac:dyDescent="0.25">
      <c r="A233" s="135" t="s">
        <v>88</v>
      </c>
      <c r="B233" s="142">
        <f t="shared" si="159"/>
        <v>52047</v>
      </c>
      <c r="C233" s="82">
        <v>222</v>
      </c>
      <c r="D233" s="102">
        <f t="shared" si="151"/>
        <v>80523.243451820861</v>
      </c>
      <c r="E233" s="102">
        <f t="shared" si="153"/>
        <v>35346.498120969183</v>
      </c>
      <c r="F233" s="102">
        <f t="shared" si="152"/>
        <v>45176.745330851663</v>
      </c>
      <c r="G233" s="103">
        <f t="shared" si="154"/>
        <v>80523.243451820847</v>
      </c>
      <c r="H233" s="100">
        <f t="shared" si="160"/>
        <v>8437982.8037017621</v>
      </c>
    </row>
    <row r="234" spans="1:8" x14ac:dyDescent="0.25">
      <c r="A234" s="135" t="s">
        <v>88</v>
      </c>
      <c r="B234" s="142">
        <f t="shared" si="159"/>
        <v>52078</v>
      </c>
      <c r="C234" s="82">
        <v>223</v>
      </c>
      <c r="D234" s="102">
        <f t="shared" si="151"/>
        <v>80523.243451820861</v>
      </c>
      <c r="E234" s="102">
        <f t="shared" si="153"/>
        <v>35158.261682090633</v>
      </c>
      <c r="F234" s="102">
        <f t="shared" si="152"/>
        <v>45364.981769730221</v>
      </c>
      <c r="G234" s="103">
        <f t="shared" si="154"/>
        <v>80523.243451820861</v>
      </c>
      <c r="H234" s="100">
        <f t="shared" si="160"/>
        <v>8392617.8219320327</v>
      </c>
    </row>
    <row r="235" spans="1:8" x14ac:dyDescent="0.25">
      <c r="A235" s="135" t="s">
        <v>88</v>
      </c>
      <c r="B235" s="142">
        <f t="shared" si="159"/>
        <v>52109</v>
      </c>
      <c r="C235" s="82">
        <v>224</v>
      </c>
      <c r="D235" s="102">
        <f t="shared" si="151"/>
        <v>80523.243451820861</v>
      </c>
      <c r="E235" s="102">
        <f t="shared" si="153"/>
        <v>34969.240924716767</v>
      </c>
      <c r="F235" s="102">
        <f t="shared" si="152"/>
        <v>45554.002527104094</v>
      </c>
      <c r="G235" s="103">
        <f t="shared" si="154"/>
        <v>80523.243451820861</v>
      </c>
      <c r="H235" s="100">
        <f t="shared" si="160"/>
        <v>8347063.8194049289</v>
      </c>
    </row>
    <row r="236" spans="1:8" x14ac:dyDescent="0.25">
      <c r="A236" s="135" t="s">
        <v>88</v>
      </c>
      <c r="B236" s="142">
        <f t="shared" si="159"/>
        <v>52139</v>
      </c>
      <c r="C236" s="82">
        <v>225</v>
      </c>
      <c r="D236" s="102">
        <f t="shared" si="151"/>
        <v>80523.243451820861</v>
      </c>
      <c r="E236" s="102">
        <f t="shared" si="153"/>
        <v>34779.432580853834</v>
      </c>
      <c r="F236" s="102">
        <f t="shared" si="152"/>
        <v>45743.810870967027</v>
      </c>
      <c r="G236" s="103">
        <f t="shared" si="154"/>
        <v>80523.243451820861</v>
      </c>
      <c r="H236" s="100">
        <f t="shared" si="160"/>
        <v>8301320.0085339621</v>
      </c>
    </row>
    <row r="237" spans="1:8" x14ac:dyDescent="0.25">
      <c r="A237" s="135" t="s">
        <v>88</v>
      </c>
      <c r="B237" s="142">
        <f t="shared" si="159"/>
        <v>52170</v>
      </c>
      <c r="C237" s="82">
        <v>226</v>
      </c>
      <c r="D237" s="102">
        <f t="shared" si="151"/>
        <v>80523.243451820861</v>
      </c>
      <c r="E237" s="102">
        <f t="shared" si="153"/>
        <v>34588.833368891464</v>
      </c>
      <c r="F237" s="102">
        <f t="shared" si="152"/>
        <v>45934.410082929389</v>
      </c>
      <c r="G237" s="103">
        <f t="shared" si="154"/>
        <v>80523.243451820861</v>
      </c>
      <c r="H237" s="100">
        <f t="shared" si="160"/>
        <v>8255385.5984510323</v>
      </c>
    </row>
    <row r="238" spans="1:8" x14ac:dyDescent="0.25">
      <c r="A238" s="135" t="s">
        <v>88</v>
      </c>
      <c r="B238" s="142">
        <f t="shared" si="159"/>
        <v>52200</v>
      </c>
      <c r="C238" s="82">
        <v>227</v>
      </c>
      <c r="D238" s="102">
        <f t="shared" si="151"/>
        <v>80523.243451820861</v>
      </c>
      <c r="E238" s="102">
        <f t="shared" si="153"/>
        <v>34397.439993545922</v>
      </c>
      <c r="F238" s="102">
        <f t="shared" si="152"/>
        <v>46125.803458274931</v>
      </c>
      <c r="G238" s="103">
        <f t="shared" si="154"/>
        <v>80523.243451820861</v>
      </c>
      <c r="H238" s="100">
        <f t="shared" si="160"/>
        <v>8209259.794992757</v>
      </c>
    </row>
    <row r="239" spans="1:8" x14ac:dyDescent="0.25">
      <c r="A239" s="135" t="s">
        <v>88</v>
      </c>
      <c r="B239" s="142">
        <f t="shared" si="159"/>
        <v>52231</v>
      </c>
      <c r="C239" s="82">
        <v>228</v>
      </c>
      <c r="D239" s="102">
        <f t="shared" si="151"/>
        <v>80523.243451820861</v>
      </c>
      <c r="E239" s="102">
        <f t="shared" si="153"/>
        <v>34205.249145803115</v>
      </c>
      <c r="F239" s="102">
        <f t="shared" si="152"/>
        <v>46317.994306017747</v>
      </c>
      <c r="G239" s="103">
        <f t="shared" si="154"/>
        <v>80523.243451820861</v>
      </c>
      <c r="H239" s="100">
        <f t="shared" si="160"/>
        <v>8162941.8006867394</v>
      </c>
    </row>
    <row r="240" spans="1:8" x14ac:dyDescent="0.25">
      <c r="A240" s="135" t="s">
        <v>88</v>
      </c>
      <c r="B240" s="142">
        <f t="shared" si="159"/>
        <v>52262</v>
      </c>
      <c r="C240" s="82">
        <v>229</v>
      </c>
      <c r="D240" s="102">
        <f t="shared" si="151"/>
        <v>80523.243451820861</v>
      </c>
      <c r="E240" s="102">
        <f t="shared" si="153"/>
        <v>34012.257502861372</v>
      </c>
      <c r="F240" s="102">
        <f t="shared" si="152"/>
        <v>46510.985948959482</v>
      </c>
      <c r="G240" s="103">
        <f t="shared" si="154"/>
        <v>80523.243451820861</v>
      </c>
      <c r="H240" s="100">
        <f t="shared" si="160"/>
        <v>8116430.81473778</v>
      </c>
    </row>
    <row r="241" spans="1:8" x14ac:dyDescent="0.25">
      <c r="A241" s="135" t="s">
        <v>88</v>
      </c>
      <c r="B241" s="142">
        <f t="shared" si="159"/>
        <v>52290</v>
      </c>
      <c r="C241" s="82">
        <v>230</v>
      </c>
      <c r="D241" s="102">
        <f t="shared" si="151"/>
        <v>80523.243451820861</v>
      </c>
      <c r="E241" s="102">
        <f t="shared" si="153"/>
        <v>33818.461728074042</v>
      </c>
      <c r="F241" s="102">
        <f t="shared" si="152"/>
        <v>46704.781723746812</v>
      </c>
      <c r="G241" s="103">
        <f t="shared" si="154"/>
        <v>80523.243451820861</v>
      </c>
      <c r="H241" s="100">
        <f t="shared" si="160"/>
        <v>8069726.033014033</v>
      </c>
    </row>
    <row r="242" spans="1:8" x14ac:dyDescent="0.25">
      <c r="A242" s="135" t="s">
        <v>88</v>
      </c>
      <c r="B242" s="142">
        <f t="shared" si="159"/>
        <v>52321</v>
      </c>
      <c r="C242" s="82">
        <v>231</v>
      </c>
      <c r="D242" s="102">
        <f t="shared" si="151"/>
        <v>80523.243451820861</v>
      </c>
      <c r="E242" s="102">
        <f t="shared" si="153"/>
        <v>33623.858470891762</v>
      </c>
      <c r="F242" s="102">
        <f t="shared" si="152"/>
        <v>46899.384980929091</v>
      </c>
      <c r="G242" s="103">
        <f t="shared" si="154"/>
        <v>80523.243451820861</v>
      </c>
      <c r="H242" s="100">
        <f t="shared" si="160"/>
        <v>8022826.6480331039</v>
      </c>
    </row>
    <row r="243" spans="1:8" x14ac:dyDescent="0.25">
      <c r="A243" s="135" t="s">
        <v>88</v>
      </c>
      <c r="B243" s="142">
        <f t="shared" si="159"/>
        <v>52351</v>
      </c>
      <c r="C243" s="82">
        <v>232</v>
      </c>
      <c r="D243" s="102">
        <f t="shared" si="151"/>
        <v>80523.243451820861</v>
      </c>
      <c r="E243" s="102">
        <f t="shared" si="153"/>
        <v>33428.444366804557</v>
      </c>
      <c r="F243" s="102">
        <f t="shared" si="152"/>
        <v>47094.799085016297</v>
      </c>
      <c r="G243" s="103">
        <f t="shared" si="154"/>
        <v>80523.243451820861</v>
      </c>
      <c r="H243" s="100">
        <f t="shared" si="160"/>
        <v>7975731.8489480875</v>
      </c>
    </row>
    <row r="244" spans="1:8" x14ac:dyDescent="0.25">
      <c r="A244" s="135" t="s">
        <v>89</v>
      </c>
      <c r="B244" s="142">
        <f t="shared" si="159"/>
        <v>52382</v>
      </c>
      <c r="C244" s="82">
        <v>233</v>
      </c>
      <c r="D244" s="102">
        <f t="shared" si="151"/>
        <v>80523.243451820861</v>
      </c>
      <c r="E244" s="102">
        <f t="shared" si="153"/>
        <v>33232.216037283666</v>
      </c>
      <c r="F244" s="102">
        <f t="shared" si="152"/>
        <v>47291.027414537195</v>
      </c>
      <c r="G244" s="103">
        <f t="shared" si="154"/>
        <v>80523.243451820861</v>
      </c>
      <c r="H244" s="100">
        <f t="shared" si="160"/>
        <v>7928440.8215335505</v>
      </c>
    </row>
    <row r="245" spans="1:8" x14ac:dyDescent="0.25">
      <c r="A245" s="135" t="s">
        <v>89</v>
      </c>
      <c r="B245" s="142">
        <f t="shared" si="159"/>
        <v>52412</v>
      </c>
      <c r="C245" s="82">
        <v>234</v>
      </c>
      <c r="D245" s="102">
        <f t="shared" si="151"/>
        <v>80523.243451820861</v>
      </c>
      <c r="E245" s="102">
        <f t="shared" si="153"/>
        <v>33035.170089723091</v>
      </c>
      <c r="F245" s="102">
        <f t="shared" si="152"/>
        <v>47488.07336209777</v>
      </c>
      <c r="G245" s="103">
        <f t="shared" si="154"/>
        <v>80523.243451820861</v>
      </c>
      <c r="H245" s="100">
        <f t="shared" si="160"/>
        <v>7880952.7481714524</v>
      </c>
    </row>
    <row r="246" spans="1:8" x14ac:dyDescent="0.25">
      <c r="A246" s="135" t="s">
        <v>89</v>
      </c>
      <c r="B246" s="142">
        <f t="shared" si="159"/>
        <v>52443</v>
      </c>
      <c r="C246" s="82">
        <v>235</v>
      </c>
      <c r="D246" s="102">
        <f t="shared" si="151"/>
        <v>80523.243451820861</v>
      </c>
      <c r="E246" s="102">
        <f t="shared" si="153"/>
        <v>32837.303117381016</v>
      </c>
      <c r="F246" s="102">
        <f t="shared" si="152"/>
        <v>47685.940334439845</v>
      </c>
      <c r="G246" s="103">
        <f t="shared" si="154"/>
        <v>80523.243451820861</v>
      </c>
      <c r="H246" s="100">
        <f t="shared" si="160"/>
        <v>7833266.8078370122</v>
      </c>
    </row>
    <row r="247" spans="1:8" x14ac:dyDescent="0.25">
      <c r="A247" s="135" t="s">
        <v>89</v>
      </c>
      <c r="B247" s="142">
        <f t="shared" si="159"/>
        <v>52474</v>
      </c>
      <c r="C247" s="82">
        <v>236</v>
      </c>
      <c r="D247" s="102">
        <f t="shared" si="151"/>
        <v>80523.243451820861</v>
      </c>
      <c r="E247" s="102">
        <f t="shared" si="153"/>
        <v>32638.611699320849</v>
      </c>
      <c r="F247" s="102">
        <f t="shared" si="152"/>
        <v>47884.631752499998</v>
      </c>
      <c r="G247" s="103">
        <f t="shared" si="154"/>
        <v>80523.243451820847</v>
      </c>
      <c r="H247" s="100">
        <f t="shared" si="160"/>
        <v>7785382.1760845119</v>
      </c>
    </row>
    <row r="248" spans="1:8" x14ac:dyDescent="0.25">
      <c r="A248" s="135" t="s">
        <v>89</v>
      </c>
      <c r="B248" s="142">
        <f t="shared" si="159"/>
        <v>52504</v>
      </c>
      <c r="C248" s="82">
        <v>237</v>
      </c>
      <c r="D248" s="102">
        <f t="shared" si="151"/>
        <v>80523.243451820861</v>
      </c>
      <c r="E248" s="102">
        <f t="shared" si="153"/>
        <v>32439.092400352107</v>
      </c>
      <c r="F248" s="102">
        <f t="shared" si="152"/>
        <v>48084.151051468762</v>
      </c>
      <c r="G248" s="103">
        <f t="shared" si="154"/>
        <v>80523.243451820861</v>
      </c>
      <c r="H248" s="100">
        <f t="shared" si="160"/>
        <v>7737298.0250330428</v>
      </c>
    </row>
    <row r="249" spans="1:8" x14ac:dyDescent="0.25">
      <c r="A249" s="135" t="s">
        <v>89</v>
      </c>
      <c r="B249" s="142">
        <f t="shared" si="159"/>
        <v>52535</v>
      </c>
      <c r="C249" s="82">
        <v>238</v>
      </c>
      <c r="D249" s="102">
        <f t="shared" si="151"/>
        <v>80523.243451820861</v>
      </c>
      <c r="E249" s="102">
        <f t="shared" si="153"/>
        <v>32238.741770970977</v>
      </c>
      <c r="F249" s="102">
        <f t="shared" si="152"/>
        <v>48284.501680849869</v>
      </c>
      <c r="G249" s="103">
        <f t="shared" si="154"/>
        <v>80523.243451820847</v>
      </c>
      <c r="H249" s="100">
        <f t="shared" si="160"/>
        <v>7689013.5233521927</v>
      </c>
    </row>
    <row r="250" spans="1:8" x14ac:dyDescent="0.25">
      <c r="A250" s="135" t="s">
        <v>89</v>
      </c>
      <c r="B250" s="142">
        <f t="shared" si="159"/>
        <v>52565</v>
      </c>
      <c r="C250" s="82">
        <v>239</v>
      </c>
      <c r="D250" s="102">
        <f t="shared" si="151"/>
        <v>80523.243451820861</v>
      </c>
      <c r="E250" s="102">
        <f t="shared" si="153"/>
        <v>32037.556347300771</v>
      </c>
      <c r="F250" s="102">
        <f t="shared" si="152"/>
        <v>48485.687104520082</v>
      </c>
      <c r="G250" s="103">
        <f t="shared" si="154"/>
        <v>80523.243451820861</v>
      </c>
      <c r="H250" s="100">
        <f t="shared" si="160"/>
        <v>7640527.8362476723</v>
      </c>
    </row>
    <row r="251" spans="1:8" x14ac:dyDescent="0.25">
      <c r="A251" s="135" t="s">
        <v>89</v>
      </c>
      <c r="B251" s="142">
        <f t="shared" si="159"/>
        <v>52596</v>
      </c>
      <c r="C251" s="82">
        <v>240</v>
      </c>
      <c r="D251" s="102">
        <f t="shared" si="151"/>
        <v>80523.243451820861</v>
      </c>
      <c r="E251" s="102">
        <f t="shared" si="153"/>
        <v>31835.532651031932</v>
      </c>
      <c r="F251" s="102">
        <f t="shared" si="152"/>
        <v>48687.710800788926</v>
      </c>
      <c r="G251" s="103">
        <f t="shared" si="154"/>
        <v>80523.243451820861</v>
      </c>
      <c r="H251" s="100">
        <f t="shared" si="160"/>
        <v>7591840.125446883</v>
      </c>
    </row>
    <row r="252" spans="1:8" x14ac:dyDescent="0.25">
      <c r="A252" s="135" t="s">
        <v>89</v>
      </c>
      <c r="B252" s="142">
        <f t="shared" si="159"/>
        <v>52627</v>
      </c>
      <c r="C252" s="82">
        <v>241</v>
      </c>
      <c r="D252" s="102">
        <f t="shared" si="151"/>
        <v>80523.243451820861</v>
      </c>
      <c r="E252" s="102">
        <f t="shared" si="153"/>
        <v>31632.667189361986</v>
      </c>
      <c r="F252" s="102">
        <f t="shared" si="152"/>
        <v>48890.576262458868</v>
      </c>
      <c r="G252" s="103">
        <f t="shared" si="154"/>
        <v>80523.243451820861</v>
      </c>
      <c r="H252" s="100">
        <f t="shared" si="160"/>
        <v>7542949.5491844239</v>
      </c>
    </row>
    <row r="253" spans="1:8" x14ac:dyDescent="0.25">
      <c r="A253" s="135" t="s">
        <v>89</v>
      </c>
      <c r="B253" s="142">
        <f t="shared" si="159"/>
        <v>52656</v>
      </c>
      <c r="C253" s="82">
        <v>242</v>
      </c>
      <c r="D253" s="102">
        <f t="shared" si="151"/>
        <v>80523.243451820861</v>
      </c>
      <c r="E253" s="102">
        <f t="shared" si="153"/>
        <v>31428.956454935069</v>
      </c>
      <c r="F253" s="102">
        <f t="shared" si="152"/>
        <v>49094.286996885785</v>
      </c>
      <c r="G253" s="103">
        <f t="shared" si="154"/>
        <v>80523.243451820861</v>
      </c>
      <c r="H253" s="100">
        <f t="shared" si="160"/>
        <v>7493855.2621875377</v>
      </c>
    </row>
    <row r="254" spans="1:8" x14ac:dyDescent="0.25">
      <c r="A254" s="135" t="s">
        <v>89</v>
      </c>
      <c r="B254" s="142">
        <f t="shared" si="159"/>
        <v>52687</v>
      </c>
      <c r="C254" s="82">
        <v>243</v>
      </c>
      <c r="D254" s="102">
        <f t="shared" si="151"/>
        <v>80523.243451820861</v>
      </c>
      <c r="E254" s="102">
        <f t="shared" si="153"/>
        <v>31224.396925781377</v>
      </c>
      <c r="F254" s="102">
        <f t="shared" si="152"/>
        <v>49298.846526039473</v>
      </c>
      <c r="G254" s="103">
        <f t="shared" si="154"/>
        <v>80523.243451820847</v>
      </c>
      <c r="H254" s="100">
        <f t="shared" si="160"/>
        <v>7444556.415661498</v>
      </c>
    </row>
    <row r="255" spans="1:8" x14ac:dyDescent="0.25">
      <c r="A255" s="135" t="s">
        <v>89</v>
      </c>
      <c r="B255" s="142">
        <f t="shared" si="159"/>
        <v>52717</v>
      </c>
      <c r="C255" s="82">
        <v>244</v>
      </c>
      <c r="D255" s="102">
        <f t="shared" si="151"/>
        <v>80523.243451820861</v>
      </c>
      <c r="E255" s="102">
        <f t="shared" si="153"/>
        <v>31018.985065256213</v>
      </c>
      <c r="F255" s="102">
        <f t="shared" si="152"/>
        <v>49504.258386564645</v>
      </c>
      <c r="G255" s="103">
        <f t="shared" si="154"/>
        <v>80523.243451820861</v>
      </c>
      <c r="H255" s="100">
        <f t="shared" si="160"/>
        <v>7395052.1572749335</v>
      </c>
    </row>
    <row r="256" spans="1:8" x14ac:dyDescent="0.25">
      <c r="A256" s="135" t="s">
        <v>90</v>
      </c>
      <c r="B256" s="142">
        <f t="shared" si="159"/>
        <v>52748</v>
      </c>
      <c r="C256" s="82">
        <v>245</v>
      </c>
      <c r="D256" s="102">
        <f t="shared" si="151"/>
        <v>80523.243451820861</v>
      </c>
      <c r="E256" s="102">
        <f t="shared" si="153"/>
        <v>30812.717321978867</v>
      </c>
      <c r="F256" s="102">
        <f t="shared" si="152"/>
        <v>49710.526129842001</v>
      </c>
      <c r="G256" s="103">
        <f t="shared" si="154"/>
        <v>80523.243451820861</v>
      </c>
      <c r="H256" s="100">
        <f t="shared" si="160"/>
        <v>7345341.6311450917</v>
      </c>
    </row>
    <row r="257" spans="1:8" x14ac:dyDescent="0.25">
      <c r="A257" s="135" t="s">
        <v>90</v>
      </c>
      <c r="B257" s="142">
        <f t="shared" si="159"/>
        <v>52778</v>
      </c>
      <c r="C257" s="82">
        <v>246</v>
      </c>
      <c r="D257" s="102">
        <f t="shared" si="151"/>
        <v>80523.243451820861</v>
      </c>
      <c r="E257" s="102">
        <f t="shared" si="153"/>
        <v>30605.590129771186</v>
      </c>
      <c r="F257" s="102">
        <f t="shared" si="152"/>
        <v>49917.653322049664</v>
      </c>
      <c r="G257" s="103">
        <f t="shared" si="154"/>
        <v>80523.243451820847</v>
      </c>
      <c r="H257" s="100">
        <f t="shared" si="160"/>
        <v>7295423.9778230423</v>
      </c>
    </row>
    <row r="258" spans="1:8" x14ac:dyDescent="0.25">
      <c r="A258" s="135" t="s">
        <v>90</v>
      </c>
      <c r="B258" s="142">
        <f t="shared" si="159"/>
        <v>52809</v>
      </c>
      <c r="C258" s="82">
        <v>247</v>
      </c>
      <c r="D258" s="102">
        <f t="shared" si="151"/>
        <v>80523.243451820861</v>
      </c>
      <c r="E258" s="102">
        <f t="shared" si="153"/>
        <v>30397.599907595977</v>
      </c>
      <c r="F258" s="102">
        <f t="shared" si="152"/>
        <v>50125.643544224877</v>
      </c>
      <c r="G258" s="103">
        <f t="shared" si="154"/>
        <v>80523.243451820861</v>
      </c>
      <c r="H258" s="100">
        <f t="shared" si="160"/>
        <v>7245298.3342788173</v>
      </c>
    </row>
    <row r="259" spans="1:8" x14ac:dyDescent="0.25">
      <c r="A259" s="135" t="s">
        <v>90</v>
      </c>
      <c r="B259" s="142">
        <f t="shared" si="159"/>
        <v>52840</v>
      </c>
      <c r="C259" s="82">
        <v>248</v>
      </c>
      <c r="D259" s="102">
        <f t="shared" si="151"/>
        <v>80523.243451820861</v>
      </c>
      <c r="E259" s="102">
        <f t="shared" si="153"/>
        <v>30188.743059495046</v>
      </c>
      <c r="F259" s="102">
        <f t="shared" si="152"/>
        <v>50334.500392325812</v>
      </c>
      <c r="G259" s="103">
        <f t="shared" si="154"/>
        <v>80523.243451820861</v>
      </c>
      <c r="H259" s="100">
        <f t="shared" si="160"/>
        <v>7194963.8338864911</v>
      </c>
    </row>
    <row r="260" spans="1:8" x14ac:dyDescent="0.25">
      <c r="A260" s="135" t="s">
        <v>90</v>
      </c>
      <c r="B260" s="142">
        <f t="shared" si="159"/>
        <v>52870</v>
      </c>
      <c r="C260" s="82">
        <v>249</v>
      </c>
      <c r="D260" s="102">
        <f t="shared" si="151"/>
        <v>80523.243451820861</v>
      </c>
      <c r="E260" s="102">
        <f t="shared" si="153"/>
        <v>29979.015974527018</v>
      </c>
      <c r="F260" s="102">
        <f t="shared" si="152"/>
        <v>50544.227477293833</v>
      </c>
      <c r="G260" s="103">
        <f t="shared" si="154"/>
        <v>80523.243451820847</v>
      </c>
      <c r="H260" s="100">
        <f t="shared" si="160"/>
        <v>7144419.6064091977</v>
      </c>
    </row>
    <row r="261" spans="1:8" x14ac:dyDescent="0.25">
      <c r="A261" s="135" t="s">
        <v>90</v>
      </c>
      <c r="B261" s="142">
        <f t="shared" si="159"/>
        <v>52901</v>
      </c>
      <c r="C261" s="82">
        <v>250</v>
      </c>
      <c r="D261" s="102">
        <f t="shared" si="151"/>
        <v>80523.243451820861</v>
      </c>
      <c r="E261" s="102">
        <f t="shared" si="153"/>
        <v>29768.415026704963</v>
      </c>
      <c r="F261" s="102">
        <f t="shared" si="152"/>
        <v>50754.828425115898</v>
      </c>
      <c r="G261" s="103">
        <f t="shared" si="154"/>
        <v>80523.243451820861</v>
      </c>
      <c r="H261" s="100">
        <f t="shared" si="160"/>
        <v>7093664.7779840818</v>
      </c>
    </row>
    <row r="262" spans="1:8" x14ac:dyDescent="0.25">
      <c r="A262" s="135" t="s">
        <v>90</v>
      </c>
      <c r="B262" s="142">
        <f t="shared" si="159"/>
        <v>52931</v>
      </c>
      <c r="C262" s="82">
        <v>251</v>
      </c>
      <c r="D262" s="102">
        <f t="shared" si="151"/>
        <v>80523.243451820861</v>
      </c>
      <c r="E262" s="102">
        <f t="shared" si="153"/>
        <v>29556.936574933647</v>
      </c>
      <c r="F262" s="102">
        <f t="shared" si="152"/>
        <v>50966.306876887218</v>
      </c>
      <c r="G262" s="103">
        <f t="shared" si="154"/>
        <v>80523.243451820861</v>
      </c>
      <c r="H262" s="100">
        <f t="shared" si="160"/>
        <v>7042698.4711071942</v>
      </c>
    </row>
    <row r="263" spans="1:8" x14ac:dyDescent="0.25">
      <c r="A263" s="135" t="s">
        <v>90</v>
      </c>
      <c r="B263" s="142">
        <f t="shared" si="159"/>
        <v>52962</v>
      </c>
      <c r="C263" s="82">
        <v>252</v>
      </c>
      <c r="D263" s="102">
        <f t="shared" si="151"/>
        <v>80523.243451820861</v>
      </c>
      <c r="E263" s="102">
        <f t="shared" si="153"/>
        <v>29344.576962946616</v>
      </c>
      <c r="F263" s="102">
        <f t="shared" si="152"/>
        <v>51178.666488874245</v>
      </c>
      <c r="G263" s="103">
        <f t="shared" si="154"/>
        <v>80523.243451820861</v>
      </c>
      <c r="H263" s="100">
        <f t="shared" si="160"/>
        <v>6991519.8046183195</v>
      </c>
    </row>
    <row r="264" spans="1:8" x14ac:dyDescent="0.25">
      <c r="A264" s="135" t="s">
        <v>90</v>
      </c>
      <c r="B264" s="142">
        <f t="shared" si="159"/>
        <v>52993</v>
      </c>
      <c r="C264" s="82">
        <v>253</v>
      </c>
      <c r="D264" s="102">
        <f t="shared" si="151"/>
        <v>80523.243451820861</v>
      </c>
      <c r="E264" s="102">
        <f t="shared" si="153"/>
        <v>29131.332519242969</v>
      </c>
      <c r="F264" s="102">
        <f t="shared" si="152"/>
        <v>51391.910932577892</v>
      </c>
      <c r="G264" s="103">
        <f t="shared" si="154"/>
        <v>80523.243451820861</v>
      </c>
      <c r="H264" s="100">
        <f t="shared" si="160"/>
        <v>6940127.8936857414</v>
      </c>
    </row>
    <row r="265" spans="1:8" x14ac:dyDescent="0.25">
      <c r="A265" s="135" t="s">
        <v>90</v>
      </c>
      <c r="B265" s="142">
        <f t="shared" si="159"/>
        <v>53021</v>
      </c>
      <c r="C265" s="82">
        <v>254</v>
      </c>
      <c r="D265" s="102">
        <f t="shared" si="151"/>
        <v>80523.243451820861</v>
      </c>
      <c r="E265" s="102">
        <f t="shared" si="153"/>
        <v>28917.199557023901</v>
      </c>
      <c r="F265" s="102">
        <f t="shared" si="152"/>
        <v>51606.04389479696</v>
      </c>
      <c r="G265" s="103">
        <f t="shared" si="154"/>
        <v>80523.243451820861</v>
      </c>
      <c r="H265" s="100">
        <f t="shared" si="160"/>
        <v>6888521.8497909447</v>
      </c>
    </row>
    <row r="266" spans="1:8" x14ac:dyDescent="0.25">
      <c r="A266" s="135" t="s">
        <v>90</v>
      </c>
      <c r="B266" s="142">
        <f t="shared" si="159"/>
        <v>53052</v>
      </c>
      <c r="C266" s="82">
        <v>255</v>
      </c>
      <c r="D266" s="102">
        <f t="shared" si="151"/>
        <v>80523.243451820861</v>
      </c>
      <c r="E266" s="102">
        <f t="shared" si="153"/>
        <v>28702.174374128914</v>
      </c>
      <c r="F266" s="102">
        <f t="shared" si="152"/>
        <v>51821.069077691951</v>
      </c>
      <c r="G266" s="103">
        <f t="shared" si="154"/>
        <v>80523.243451820861</v>
      </c>
      <c r="H266" s="100">
        <f t="shared" si="160"/>
        <v>6836700.7807132527</v>
      </c>
    </row>
    <row r="267" spans="1:8" x14ac:dyDescent="0.25">
      <c r="A267" s="135" t="s">
        <v>90</v>
      </c>
      <c r="B267" s="142">
        <f t="shared" si="159"/>
        <v>53082</v>
      </c>
      <c r="C267" s="82">
        <v>256</v>
      </c>
      <c r="D267" s="102">
        <f t="shared" si="151"/>
        <v>80523.243451820861</v>
      </c>
      <c r="E267" s="102">
        <f t="shared" si="153"/>
        <v>28486.253252971863</v>
      </c>
      <c r="F267" s="102">
        <f t="shared" si="152"/>
        <v>52036.990198848995</v>
      </c>
      <c r="G267" s="103">
        <f t="shared" si="154"/>
        <v>80523.243451820861</v>
      </c>
      <c r="H267" s="100">
        <f t="shared" si="160"/>
        <v>6784663.790514404</v>
      </c>
    </row>
    <row r="268" spans="1:8" x14ac:dyDescent="0.25">
      <c r="A268" s="135" t="s">
        <v>91</v>
      </c>
      <c r="B268" s="142">
        <f t="shared" si="159"/>
        <v>53113</v>
      </c>
      <c r="C268" s="82">
        <v>257</v>
      </c>
      <c r="D268" s="102">
        <f t="shared" ref="D268:D331" si="166">-PMT($B$3,$B$4,$B$5)</f>
        <v>80523.243451820861</v>
      </c>
      <c r="E268" s="102">
        <f t="shared" si="153"/>
        <v>28269.432460476655</v>
      </c>
      <c r="F268" s="102">
        <f t="shared" ref="F268:F331" si="167">IFERROR(-PPMT($B$3,C268,$B$4,$B$5)," ")</f>
        <v>52253.810991344195</v>
      </c>
      <c r="G268" s="103">
        <f t="shared" si="154"/>
        <v>80523.243451820847</v>
      </c>
      <c r="H268" s="100">
        <f t="shared" si="160"/>
        <v>6732409.9795230599</v>
      </c>
    </row>
    <row r="269" spans="1:8" x14ac:dyDescent="0.25">
      <c r="A269" s="135" t="s">
        <v>91</v>
      </c>
      <c r="B269" s="142">
        <f t="shared" si="159"/>
        <v>53143</v>
      </c>
      <c r="C269" s="82">
        <v>258</v>
      </c>
      <c r="D269" s="102">
        <f t="shared" si="166"/>
        <v>80523.243451820861</v>
      </c>
      <c r="E269" s="102">
        <f t="shared" ref="E269:E332" si="168">IFERROR(-IPMT($B$3,C269,$B$4,$B$5)," ")</f>
        <v>28051.708248012725</v>
      </c>
      <c r="F269" s="102">
        <f t="shared" si="167"/>
        <v>52471.535203808133</v>
      </c>
      <c r="G269" s="103">
        <f t="shared" ref="G269:G332" si="169">+E269+F269</f>
        <v>80523.243451820861</v>
      </c>
      <c r="H269" s="100">
        <f t="shared" si="160"/>
        <v>6679938.4443192519</v>
      </c>
    </row>
    <row r="270" spans="1:8" x14ac:dyDescent="0.25">
      <c r="A270" s="135" t="s">
        <v>91</v>
      </c>
      <c r="B270" s="142">
        <f t="shared" ref="B270:B333" si="170">+EOMONTH(B269,1)</f>
        <v>53174</v>
      </c>
      <c r="C270" s="82">
        <v>259</v>
      </c>
      <c r="D270" s="102">
        <f t="shared" si="166"/>
        <v>80523.243451820861</v>
      </c>
      <c r="E270" s="102">
        <f t="shared" si="168"/>
        <v>27833.076851330192</v>
      </c>
      <c r="F270" s="102">
        <f t="shared" si="167"/>
        <v>52690.166600490673</v>
      </c>
      <c r="G270" s="103">
        <f t="shared" si="169"/>
        <v>80523.243451820861</v>
      </c>
      <c r="H270" s="100">
        <f t="shared" ref="H270:H333" si="171">+IFERROR(H269-F270," ")</f>
        <v>6627248.277718761</v>
      </c>
    </row>
    <row r="271" spans="1:8" x14ac:dyDescent="0.25">
      <c r="A271" s="135" t="s">
        <v>91</v>
      </c>
      <c r="B271" s="142">
        <f t="shared" si="170"/>
        <v>53205</v>
      </c>
      <c r="C271" s="82">
        <v>260</v>
      </c>
      <c r="D271" s="102">
        <f t="shared" si="166"/>
        <v>80523.243451820861</v>
      </c>
      <c r="E271" s="102">
        <f t="shared" si="168"/>
        <v>27613.534490494811</v>
      </c>
      <c r="F271" s="102">
        <f t="shared" si="167"/>
        <v>52909.70896132604</v>
      </c>
      <c r="G271" s="103">
        <f t="shared" si="169"/>
        <v>80523.243451820847</v>
      </c>
      <c r="H271" s="100">
        <f t="shared" si="171"/>
        <v>6574338.5687574353</v>
      </c>
    </row>
    <row r="272" spans="1:8" x14ac:dyDescent="0.25">
      <c r="A272" s="135" t="s">
        <v>91</v>
      </c>
      <c r="B272" s="142">
        <f t="shared" si="170"/>
        <v>53235</v>
      </c>
      <c r="C272" s="82">
        <v>261</v>
      </c>
      <c r="D272" s="102">
        <f t="shared" si="166"/>
        <v>80523.243451820861</v>
      </c>
      <c r="E272" s="102">
        <f t="shared" si="168"/>
        <v>27393.077369822618</v>
      </c>
      <c r="F272" s="102">
        <f t="shared" si="167"/>
        <v>53130.166081998243</v>
      </c>
      <c r="G272" s="103">
        <f t="shared" si="169"/>
        <v>80523.243451820861</v>
      </c>
      <c r="H272" s="100">
        <f t="shared" si="171"/>
        <v>6521208.4026754368</v>
      </c>
    </row>
    <row r="273" spans="1:8" x14ac:dyDescent="0.25">
      <c r="A273" s="135" t="s">
        <v>91</v>
      </c>
      <c r="B273" s="142">
        <f t="shared" si="170"/>
        <v>53266</v>
      </c>
      <c r="C273" s="82">
        <v>262</v>
      </c>
      <c r="D273" s="102">
        <f t="shared" si="166"/>
        <v>80523.243451820861</v>
      </c>
      <c r="E273" s="102">
        <f t="shared" si="168"/>
        <v>27171.701677814293</v>
      </c>
      <c r="F273" s="102">
        <f t="shared" si="167"/>
        <v>53351.54177400656</v>
      </c>
      <c r="G273" s="103">
        <f t="shared" si="169"/>
        <v>80523.243451820861</v>
      </c>
      <c r="H273" s="100">
        <f t="shared" si="171"/>
        <v>6467856.8609014302</v>
      </c>
    </row>
    <row r="274" spans="1:8" x14ac:dyDescent="0.25">
      <c r="A274" s="135" t="s">
        <v>91</v>
      </c>
      <c r="B274" s="142">
        <f t="shared" si="170"/>
        <v>53296</v>
      </c>
      <c r="C274" s="82">
        <v>263</v>
      </c>
      <c r="D274" s="102">
        <f t="shared" si="166"/>
        <v>80523.243451820861</v>
      </c>
      <c r="E274" s="102">
        <f t="shared" si="168"/>
        <v>26949.403587089266</v>
      </c>
      <c r="F274" s="102">
        <f t="shared" si="167"/>
        <v>53573.839864731584</v>
      </c>
      <c r="G274" s="103">
        <f t="shared" si="169"/>
        <v>80523.243451820847</v>
      </c>
      <c r="H274" s="100">
        <f t="shared" si="171"/>
        <v>6414283.0210366985</v>
      </c>
    </row>
    <row r="275" spans="1:8" x14ac:dyDescent="0.25">
      <c r="A275" s="135" t="s">
        <v>91</v>
      </c>
      <c r="B275" s="142">
        <f t="shared" si="170"/>
        <v>53327</v>
      </c>
      <c r="C275" s="82">
        <v>264</v>
      </c>
      <c r="D275" s="102">
        <f t="shared" si="166"/>
        <v>80523.243451820861</v>
      </c>
      <c r="E275" s="102">
        <f t="shared" si="168"/>
        <v>26726.179254319552</v>
      </c>
      <c r="F275" s="102">
        <f t="shared" si="167"/>
        <v>53797.064197501306</v>
      </c>
      <c r="G275" s="103">
        <f t="shared" si="169"/>
        <v>80523.243451820861</v>
      </c>
      <c r="H275" s="100">
        <f t="shared" si="171"/>
        <v>6360485.9568391973</v>
      </c>
    </row>
    <row r="276" spans="1:8" x14ac:dyDescent="0.25">
      <c r="A276" s="135" t="s">
        <v>91</v>
      </c>
      <c r="B276" s="142">
        <f t="shared" si="170"/>
        <v>53358</v>
      </c>
      <c r="C276" s="82">
        <v>265</v>
      </c>
      <c r="D276" s="102">
        <f t="shared" si="166"/>
        <v>80523.243451820861</v>
      </c>
      <c r="E276" s="102">
        <f t="shared" si="168"/>
        <v>26502.024820163297</v>
      </c>
      <c r="F276" s="102">
        <f t="shared" si="167"/>
        <v>54021.218631657561</v>
      </c>
      <c r="G276" s="103">
        <f t="shared" si="169"/>
        <v>80523.243451820861</v>
      </c>
      <c r="H276" s="100">
        <f t="shared" si="171"/>
        <v>6306464.7382075395</v>
      </c>
    </row>
    <row r="277" spans="1:8" x14ac:dyDescent="0.25">
      <c r="A277" s="135" t="s">
        <v>91</v>
      </c>
      <c r="B277" s="142">
        <f t="shared" si="170"/>
        <v>53386</v>
      </c>
      <c r="C277" s="82">
        <v>266</v>
      </c>
      <c r="D277" s="102">
        <f t="shared" si="166"/>
        <v>80523.243451820861</v>
      </c>
      <c r="E277" s="102">
        <f t="shared" si="168"/>
        <v>26276.936409198057</v>
      </c>
      <c r="F277" s="102">
        <f t="shared" si="167"/>
        <v>54246.307042622801</v>
      </c>
      <c r="G277" s="103">
        <f t="shared" si="169"/>
        <v>80523.243451820861</v>
      </c>
      <c r="H277" s="100">
        <f t="shared" si="171"/>
        <v>6252218.4311649166</v>
      </c>
    </row>
    <row r="278" spans="1:8" x14ac:dyDescent="0.25">
      <c r="A278" s="135" t="s">
        <v>91</v>
      </c>
      <c r="B278" s="142">
        <f t="shared" si="170"/>
        <v>53417</v>
      </c>
      <c r="C278" s="82">
        <v>267</v>
      </c>
      <c r="D278" s="102">
        <f t="shared" si="166"/>
        <v>80523.243451820861</v>
      </c>
      <c r="E278" s="102">
        <f t="shared" si="168"/>
        <v>26050.910129853797</v>
      </c>
      <c r="F278" s="102">
        <f t="shared" si="167"/>
        <v>54472.33332196706</v>
      </c>
      <c r="G278" s="103">
        <f t="shared" si="169"/>
        <v>80523.243451820861</v>
      </c>
      <c r="H278" s="100">
        <f t="shared" si="171"/>
        <v>6197746.0978429494</v>
      </c>
    </row>
    <row r="279" spans="1:8" x14ac:dyDescent="0.25">
      <c r="A279" s="135" t="s">
        <v>91</v>
      </c>
      <c r="B279" s="142">
        <f t="shared" si="170"/>
        <v>53447</v>
      </c>
      <c r="C279" s="82">
        <v>268</v>
      </c>
      <c r="D279" s="102">
        <f t="shared" si="166"/>
        <v>80523.243451820861</v>
      </c>
      <c r="E279" s="102">
        <f t="shared" si="168"/>
        <v>25823.942074345599</v>
      </c>
      <c r="F279" s="102">
        <f t="shared" si="167"/>
        <v>54699.301377475254</v>
      </c>
      <c r="G279" s="103">
        <f t="shared" si="169"/>
        <v>80523.243451820861</v>
      </c>
      <c r="H279" s="100">
        <f t="shared" si="171"/>
        <v>6143046.7964654742</v>
      </c>
    </row>
    <row r="280" spans="1:8" x14ac:dyDescent="0.25">
      <c r="A280" s="135" t="s">
        <v>92</v>
      </c>
      <c r="B280" s="142">
        <f t="shared" si="170"/>
        <v>53478</v>
      </c>
      <c r="C280" s="82">
        <v>269</v>
      </c>
      <c r="D280" s="102">
        <f t="shared" si="166"/>
        <v>80523.243451820861</v>
      </c>
      <c r="E280" s="102">
        <f t="shared" si="168"/>
        <v>25596.028318606121</v>
      </c>
      <c r="F280" s="102">
        <f t="shared" si="167"/>
        <v>54927.21513321474</v>
      </c>
      <c r="G280" s="103">
        <f t="shared" si="169"/>
        <v>80523.243451820861</v>
      </c>
      <c r="H280" s="100">
        <f t="shared" si="171"/>
        <v>6088119.5813322598</v>
      </c>
    </row>
    <row r="281" spans="1:8" x14ac:dyDescent="0.25">
      <c r="A281" s="135" t="s">
        <v>92</v>
      </c>
      <c r="B281" s="142">
        <f t="shared" si="170"/>
        <v>53508</v>
      </c>
      <c r="C281" s="82">
        <v>270</v>
      </c>
      <c r="D281" s="102">
        <f t="shared" si="166"/>
        <v>80523.243451820861</v>
      </c>
      <c r="E281" s="102">
        <f t="shared" si="168"/>
        <v>25367.164922217726</v>
      </c>
      <c r="F281" s="102">
        <f t="shared" si="167"/>
        <v>55156.078529603132</v>
      </c>
      <c r="G281" s="103">
        <f t="shared" si="169"/>
        <v>80523.243451820861</v>
      </c>
      <c r="H281" s="100">
        <f t="shared" si="171"/>
        <v>6032963.502802657</v>
      </c>
    </row>
    <row r="282" spans="1:8" x14ac:dyDescent="0.25">
      <c r="A282" s="135" t="s">
        <v>92</v>
      </c>
      <c r="B282" s="142">
        <f t="shared" si="170"/>
        <v>53539</v>
      </c>
      <c r="C282" s="82">
        <v>271</v>
      </c>
      <c r="D282" s="102">
        <f t="shared" si="166"/>
        <v>80523.243451820861</v>
      </c>
      <c r="E282" s="102">
        <f t="shared" si="168"/>
        <v>25137.347928344378</v>
      </c>
      <c r="F282" s="102">
        <f t="shared" si="167"/>
        <v>55385.895523476473</v>
      </c>
      <c r="G282" s="103">
        <f t="shared" si="169"/>
        <v>80523.243451820847</v>
      </c>
      <c r="H282" s="100">
        <f t="shared" si="171"/>
        <v>5977577.6072791805</v>
      </c>
    </row>
    <row r="283" spans="1:8" x14ac:dyDescent="0.25">
      <c r="A283" s="135" t="s">
        <v>92</v>
      </c>
      <c r="B283" s="142">
        <f t="shared" si="170"/>
        <v>53570</v>
      </c>
      <c r="C283" s="82">
        <v>272</v>
      </c>
      <c r="D283" s="102">
        <f t="shared" si="166"/>
        <v>80523.243451820861</v>
      </c>
      <c r="E283" s="102">
        <f t="shared" si="168"/>
        <v>24906.573363663229</v>
      </c>
      <c r="F283" s="102">
        <f t="shared" si="167"/>
        <v>55616.670088157633</v>
      </c>
      <c r="G283" s="103">
        <f t="shared" si="169"/>
        <v>80523.243451820861</v>
      </c>
      <c r="H283" s="100">
        <f t="shared" si="171"/>
        <v>5921960.9371910226</v>
      </c>
    </row>
    <row r="284" spans="1:8" x14ac:dyDescent="0.25">
      <c r="A284" s="135" t="s">
        <v>92</v>
      </c>
      <c r="B284" s="142">
        <f t="shared" si="170"/>
        <v>53600</v>
      </c>
      <c r="C284" s="82">
        <v>273</v>
      </c>
      <c r="D284" s="102">
        <f t="shared" si="166"/>
        <v>80523.243451820861</v>
      </c>
      <c r="E284" s="102">
        <f t="shared" si="168"/>
        <v>24674.837238295899</v>
      </c>
      <c r="F284" s="102">
        <f t="shared" si="167"/>
        <v>55848.406213524955</v>
      </c>
      <c r="G284" s="103">
        <f t="shared" si="169"/>
        <v>80523.243451820861</v>
      </c>
      <c r="H284" s="100">
        <f t="shared" si="171"/>
        <v>5866112.5309774978</v>
      </c>
    </row>
    <row r="285" spans="1:8" x14ac:dyDescent="0.25">
      <c r="A285" s="135" t="s">
        <v>92</v>
      </c>
      <c r="B285" s="142">
        <f t="shared" si="170"/>
        <v>53631</v>
      </c>
      <c r="C285" s="82">
        <v>274</v>
      </c>
      <c r="D285" s="102">
        <f t="shared" si="166"/>
        <v>80523.243451820861</v>
      </c>
      <c r="E285" s="102">
        <f t="shared" si="168"/>
        <v>24442.135545739548</v>
      </c>
      <c r="F285" s="102">
        <f t="shared" si="167"/>
        <v>56081.107906081299</v>
      </c>
      <c r="G285" s="103">
        <f t="shared" si="169"/>
        <v>80523.243451820847</v>
      </c>
      <c r="H285" s="100">
        <f t="shared" si="171"/>
        <v>5810031.4230714161</v>
      </c>
    </row>
    <row r="286" spans="1:8" x14ac:dyDescent="0.25">
      <c r="A286" s="135" t="s">
        <v>92</v>
      </c>
      <c r="B286" s="142">
        <f t="shared" si="170"/>
        <v>53661</v>
      </c>
      <c r="C286" s="82">
        <v>275</v>
      </c>
      <c r="D286" s="102">
        <f t="shared" si="166"/>
        <v>80523.243451820861</v>
      </c>
      <c r="E286" s="102">
        <f t="shared" si="168"/>
        <v>24208.464262797541</v>
      </c>
      <c r="F286" s="102">
        <f t="shared" si="167"/>
        <v>56314.779189023313</v>
      </c>
      <c r="G286" s="103">
        <f t="shared" si="169"/>
        <v>80523.243451820861</v>
      </c>
      <c r="H286" s="100">
        <f t="shared" si="171"/>
        <v>5753716.6438823929</v>
      </c>
    </row>
    <row r="287" spans="1:8" x14ac:dyDescent="0.25">
      <c r="A287" s="135" t="s">
        <v>92</v>
      </c>
      <c r="B287" s="142">
        <f t="shared" si="170"/>
        <v>53692</v>
      </c>
      <c r="C287" s="82">
        <v>276</v>
      </c>
      <c r="D287" s="102">
        <f t="shared" si="166"/>
        <v>80523.243451820861</v>
      </c>
      <c r="E287" s="102">
        <f t="shared" si="168"/>
        <v>23973.819349509948</v>
      </c>
      <c r="F287" s="102">
        <f t="shared" si="167"/>
        <v>56549.424102310913</v>
      </c>
      <c r="G287" s="103">
        <f t="shared" si="169"/>
        <v>80523.243451820861</v>
      </c>
      <c r="H287" s="100">
        <f t="shared" si="171"/>
        <v>5697167.2197800819</v>
      </c>
    </row>
    <row r="288" spans="1:8" x14ac:dyDescent="0.25">
      <c r="A288" s="135" t="s">
        <v>92</v>
      </c>
      <c r="B288" s="142">
        <f t="shared" si="170"/>
        <v>53723</v>
      </c>
      <c r="C288" s="82">
        <v>277</v>
      </c>
      <c r="D288" s="102">
        <f t="shared" si="166"/>
        <v>80523.243451820861</v>
      </c>
      <c r="E288" s="102">
        <f t="shared" si="168"/>
        <v>23738.196749083651</v>
      </c>
      <c r="F288" s="102">
        <f t="shared" si="167"/>
        <v>56785.0467027372</v>
      </c>
      <c r="G288" s="103">
        <f t="shared" si="169"/>
        <v>80523.243451820847</v>
      </c>
      <c r="H288" s="100">
        <f t="shared" si="171"/>
        <v>5640382.1730773449</v>
      </c>
    </row>
    <row r="289" spans="1:8" x14ac:dyDescent="0.25">
      <c r="A289" s="135" t="s">
        <v>92</v>
      </c>
      <c r="B289" s="142">
        <f t="shared" si="170"/>
        <v>53751</v>
      </c>
      <c r="C289" s="82">
        <v>278</v>
      </c>
      <c r="D289" s="102">
        <f t="shared" si="166"/>
        <v>80523.243451820861</v>
      </c>
      <c r="E289" s="102">
        <f t="shared" si="168"/>
        <v>23501.592387822246</v>
      </c>
      <c r="F289" s="102">
        <f t="shared" si="167"/>
        <v>57021.651063998615</v>
      </c>
      <c r="G289" s="103">
        <f t="shared" si="169"/>
        <v>80523.243451820861</v>
      </c>
      <c r="H289" s="100">
        <f t="shared" si="171"/>
        <v>5583360.5220133467</v>
      </c>
    </row>
    <row r="290" spans="1:8" x14ac:dyDescent="0.25">
      <c r="A290" s="135" t="s">
        <v>92</v>
      </c>
      <c r="B290" s="142">
        <f t="shared" si="170"/>
        <v>53782</v>
      </c>
      <c r="C290" s="82">
        <v>279</v>
      </c>
      <c r="D290" s="102">
        <f t="shared" si="166"/>
        <v>80523.243451820861</v>
      </c>
      <c r="E290" s="102">
        <f t="shared" si="168"/>
        <v>23264.002175055582</v>
      </c>
      <c r="F290" s="102">
        <f t="shared" si="167"/>
        <v>57259.241276765264</v>
      </c>
      <c r="G290" s="103">
        <f t="shared" si="169"/>
        <v>80523.243451820847</v>
      </c>
      <c r="H290" s="100">
        <f t="shared" si="171"/>
        <v>5526101.2807365814</v>
      </c>
    </row>
    <row r="291" spans="1:8" x14ac:dyDescent="0.25">
      <c r="A291" s="135" t="s">
        <v>92</v>
      </c>
      <c r="B291" s="142">
        <f t="shared" si="170"/>
        <v>53812</v>
      </c>
      <c r="C291" s="82">
        <v>280</v>
      </c>
      <c r="D291" s="102">
        <f t="shared" si="166"/>
        <v>80523.243451820861</v>
      </c>
      <c r="E291" s="102">
        <f t="shared" si="168"/>
        <v>23025.422003069063</v>
      </c>
      <c r="F291" s="102">
        <f t="shared" si="167"/>
        <v>57497.821448751791</v>
      </c>
      <c r="G291" s="103">
        <f t="shared" si="169"/>
        <v>80523.243451820861</v>
      </c>
      <c r="H291" s="100">
        <f t="shared" si="171"/>
        <v>5468603.4592878297</v>
      </c>
    </row>
    <row r="292" spans="1:8" x14ac:dyDescent="0.25">
      <c r="A292" s="135" t="s">
        <v>93</v>
      </c>
      <c r="B292" s="142">
        <f t="shared" si="170"/>
        <v>53843</v>
      </c>
      <c r="C292" s="82">
        <v>281</v>
      </c>
      <c r="D292" s="102">
        <f t="shared" si="166"/>
        <v>80523.243451820861</v>
      </c>
      <c r="E292" s="102">
        <f t="shared" si="168"/>
        <v>22785.847747032596</v>
      </c>
      <c r="F292" s="102">
        <f t="shared" si="167"/>
        <v>57737.395704788265</v>
      </c>
      <c r="G292" s="103">
        <f t="shared" si="169"/>
        <v>80523.243451820861</v>
      </c>
      <c r="H292" s="100">
        <f t="shared" si="171"/>
        <v>5410866.0635830415</v>
      </c>
    </row>
    <row r="293" spans="1:8" x14ac:dyDescent="0.25">
      <c r="A293" s="135" t="s">
        <v>93</v>
      </c>
      <c r="B293" s="142">
        <f t="shared" si="170"/>
        <v>53873</v>
      </c>
      <c r="C293" s="82">
        <v>282</v>
      </c>
      <c r="D293" s="102">
        <f t="shared" si="166"/>
        <v>80523.243451820861</v>
      </c>
      <c r="E293" s="102">
        <f t="shared" si="168"/>
        <v>22545.275264929311</v>
      </c>
      <c r="F293" s="102">
        <f t="shared" si="167"/>
        <v>57977.968186891543</v>
      </c>
      <c r="G293" s="103">
        <f t="shared" si="169"/>
        <v>80523.243451820861</v>
      </c>
      <c r="H293" s="100">
        <f t="shared" si="171"/>
        <v>5352888.0953961499</v>
      </c>
    </row>
    <row r="294" spans="1:8" x14ac:dyDescent="0.25">
      <c r="A294" s="135" t="s">
        <v>93</v>
      </c>
      <c r="B294" s="142">
        <f t="shared" si="170"/>
        <v>53904</v>
      </c>
      <c r="C294" s="82">
        <v>283</v>
      </c>
      <c r="D294" s="102">
        <f t="shared" si="166"/>
        <v>80523.243451820861</v>
      </c>
      <c r="E294" s="102">
        <f t="shared" si="168"/>
        <v>22303.700397483932</v>
      </c>
      <c r="F294" s="102">
        <f t="shared" si="167"/>
        <v>58219.543054336922</v>
      </c>
      <c r="G294" s="103">
        <f t="shared" si="169"/>
        <v>80523.243451820861</v>
      </c>
      <c r="H294" s="100">
        <f t="shared" si="171"/>
        <v>5294668.5523418132</v>
      </c>
    </row>
    <row r="295" spans="1:8" x14ac:dyDescent="0.25">
      <c r="A295" s="135" t="s">
        <v>93</v>
      </c>
      <c r="B295" s="142">
        <f t="shared" si="170"/>
        <v>53935</v>
      </c>
      <c r="C295" s="82">
        <v>284</v>
      </c>
      <c r="D295" s="102">
        <f t="shared" si="166"/>
        <v>80523.243451820861</v>
      </c>
      <c r="E295" s="102">
        <f t="shared" si="168"/>
        <v>22061.118968090865</v>
      </c>
      <c r="F295" s="102">
        <f t="shared" si="167"/>
        <v>58462.124483729989</v>
      </c>
      <c r="G295" s="103">
        <f t="shared" si="169"/>
        <v>80523.243451820861</v>
      </c>
      <c r="H295" s="100">
        <f t="shared" si="171"/>
        <v>5236206.4278580835</v>
      </c>
    </row>
    <row r="296" spans="1:8" x14ac:dyDescent="0.25">
      <c r="A296" s="135" t="s">
        <v>93</v>
      </c>
      <c r="B296" s="142">
        <f t="shared" si="170"/>
        <v>53965</v>
      </c>
      <c r="C296" s="82">
        <v>285</v>
      </c>
      <c r="D296" s="102">
        <f t="shared" si="166"/>
        <v>80523.243451820861</v>
      </c>
      <c r="E296" s="102">
        <f t="shared" si="168"/>
        <v>21817.526782741988</v>
      </c>
      <c r="F296" s="102">
        <f t="shared" si="167"/>
        <v>58705.716669078865</v>
      </c>
      <c r="G296" s="103">
        <f t="shared" si="169"/>
        <v>80523.243451820861</v>
      </c>
      <c r="H296" s="100">
        <f t="shared" si="171"/>
        <v>5177500.7111890046</v>
      </c>
    </row>
    <row r="297" spans="1:8" x14ac:dyDescent="0.25">
      <c r="A297" s="135" t="s">
        <v>93</v>
      </c>
      <c r="B297" s="142">
        <f t="shared" si="170"/>
        <v>53996</v>
      </c>
      <c r="C297" s="82">
        <v>286</v>
      </c>
      <c r="D297" s="102">
        <f t="shared" si="166"/>
        <v>80523.243451820861</v>
      </c>
      <c r="E297" s="102">
        <f t="shared" si="168"/>
        <v>21572.919629954158</v>
      </c>
      <c r="F297" s="102">
        <f t="shared" si="167"/>
        <v>58950.323821866696</v>
      </c>
      <c r="G297" s="103">
        <f t="shared" si="169"/>
        <v>80523.243451820861</v>
      </c>
      <c r="H297" s="100">
        <f t="shared" si="171"/>
        <v>5118550.3873671377</v>
      </c>
    </row>
    <row r="298" spans="1:8" x14ac:dyDescent="0.25">
      <c r="A298" s="135" t="s">
        <v>93</v>
      </c>
      <c r="B298" s="142">
        <f t="shared" si="170"/>
        <v>54026</v>
      </c>
      <c r="C298" s="82">
        <v>287</v>
      </c>
      <c r="D298" s="102">
        <f t="shared" si="166"/>
        <v>80523.243451820861</v>
      </c>
      <c r="E298" s="102">
        <f t="shared" si="168"/>
        <v>21327.293280696384</v>
      </c>
      <c r="F298" s="102">
        <f t="shared" si="167"/>
        <v>59195.950171124474</v>
      </c>
      <c r="G298" s="103">
        <f t="shared" si="169"/>
        <v>80523.243451820861</v>
      </c>
      <c r="H298" s="100">
        <f t="shared" si="171"/>
        <v>5059354.4371960135</v>
      </c>
    </row>
    <row r="299" spans="1:8" x14ac:dyDescent="0.25">
      <c r="A299" s="135" t="s">
        <v>93</v>
      </c>
      <c r="B299" s="142">
        <f t="shared" si="170"/>
        <v>54057</v>
      </c>
      <c r="C299" s="82">
        <v>288</v>
      </c>
      <c r="D299" s="102">
        <f t="shared" si="166"/>
        <v>80523.243451820861</v>
      </c>
      <c r="E299" s="102">
        <f t="shared" si="168"/>
        <v>21080.643488316695</v>
      </c>
      <c r="F299" s="102">
        <f t="shared" si="167"/>
        <v>59442.599963504166</v>
      </c>
      <c r="G299" s="103">
        <f t="shared" si="169"/>
        <v>80523.243451820861</v>
      </c>
      <c r="H299" s="100">
        <f t="shared" si="171"/>
        <v>4999911.8372325096</v>
      </c>
    </row>
    <row r="300" spans="1:8" x14ac:dyDescent="0.25">
      <c r="A300" s="135" t="s">
        <v>93</v>
      </c>
      <c r="B300" s="142">
        <f t="shared" si="170"/>
        <v>54088</v>
      </c>
      <c r="C300" s="82">
        <v>289</v>
      </c>
      <c r="D300" s="102">
        <f t="shared" si="166"/>
        <v>80523.243451820861</v>
      </c>
      <c r="E300" s="102">
        <f t="shared" si="168"/>
        <v>20832.965988468757</v>
      </c>
      <c r="F300" s="102">
        <f t="shared" si="167"/>
        <v>59690.277463352097</v>
      </c>
      <c r="G300" s="103">
        <f t="shared" si="169"/>
        <v>80523.243451820861</v>
      </c>
      <c r="H300" s="100">
        <f t="shared" si="171"/>
        <v>4940221.5597691573</v>
      </c>
    </row>
    <row r="301" spans="1:8" x14ac:dyDescent="0.25">
      <c r="A301" s="135" t="s">
        <v>93</v>
      </c>
      <c r="B301" s="142">
        <f t="shared" si="170"/>
        <v>54117</v>
      </c>
      <c r="C301" s="82">
        <v>290</v>
      </c>
      <c r="D301" s="102">
        <f t="shared" si="166"/>
        <v>80523.243451820861</v>
      </c>
      <c r="E301" s="102">
        <f t="shared" si="168"/>
        <v>20584.256499038129</v>
      </c>
      <c r="F301" s="102">
        <f t="shared" si="167"/>
        <v>59938.986952782732</v>
      </c>
      <c r="G301" s="103">
        <f t="shared" si="169"/>
        <v>80523.243451820861</v>
      </c>
      <c r="H301" s="100">
        <f t="shared" si="171"/>
        <v>4880282.5728163747</v>
      </c>
    </row>
    <row r="302" spans="1:8" x14ac:dyDescent="0.25">
      <c r="A302" s="135" t="s">
        <v>93</v>
      </c>
      <c r="B302" s="142">
        <f t="shared" si="170"/>
        <v>54148</v>
      </c>
      <c r="C302" s="82">
        <v>291</v>
      </c>
      <c r="D302" s="102">
        <f t="shared" si="166"/>
        <v>80523.243451820861</v>
      </c>
      <c r="E302" s="102">
        <f t="shared" si="168"/>
        <v>20334.5107200682</v>
      </c>
      <c r="F302" s="102">
        <f t="shared" si="167"/>
        <v>60188.732731752658</v>
      </c>
      <c r="G302" s="103">
        <f t="shared" si="169"/>
        <v>80523.243451820861</v>
      </c>
      <c r="H302" s="100">
        <f t="shared" si="171"/>
        <v>4820093.8400846217</v>
      </c>
    </row>
    <row r="303" spans="1:8" x14ac:dyDescent="0.25">
      <c r="A303" s="135" t="s">
        <v>93</v>
      </c>
      <c r="B303" s="142">
        <f t="shared" si="170"/>
        <v>54178</v>
      </c>
      <c r="C303" s="82">
        <v>292</v>
      </c>
      <c r="D303" s="102">
        <f t="shared" si="166"/>
        <v>80523.243451820861</v>
      </c>
      <c r="E303" s="102">
        <f t="shared" si="168"/>
        <v>20083.724333685896</v>
      </c>
      <c r="F303" s="102">
        <f t="shared" si="167"/>
        <v>60439.519118134958</v>
      </c>
      <c r="G303" s="103">
        <f t="shared" si="169"/>
        <v>80523.243451820861</v>
      </c>
      <c r="H303" s="100">
        <f t="shared" si="171"/>
        <v>4759654.3209664868</v>
      </c>
    </row>
    <row r="304" spans="1:8" x14ac:dyDescent="0.25">
      <c r="A304" s="135" t="s">
        <v>94</v>
      </c>
      <c r="B304" s="142">
        <f t="shared" si="170"/>
        <v>54209</v>
      </c>
      <c r="C304" s="82">
        <v>293</v>
      </c>
      <c r="D304" s="102">
        <f t="shared" si="166"/>
        <v>80523.243451820861</v>
      </c>
      <c r="E304" s="102">
        <f t="shared" si="168"/>
        <v>19831.893004027002</v>
      </c>
      <c r="F304" s="102">
        <f t="shared" si="167"/>
        <v>60691.350447793855</v>
      </c>
      <c r="G304" s="103">
        <f t="shared" si="169"/>
        <v>80523.243451820861</v>
      </c>
      <c r="H304" s="100">
        <f t="shared" si="171"/>
        <v>4698962.9705186933</v>
      </c>
    </row>
    <row r="305" spans="1:8" x14ac:dyDescent="0.25">
      <c r="A305" s="135" t="s">
        <v>94</v>
      </c>
      <c r="B305" s="142">
        <f t="shared" si="170"/>
        <v>54239</v>
      </c>
      <c r="C305" s="82">
        <v>294</v>
      </c>
      <c r="D305" s="102">
        <f t="shared" si="166"/>
        <v>80523.243451820861</v>
      </c>
      <c r="E305" s="102">
        <f t="shared" si="168"/>
        <v>19579.012377161191</v>
      </c>
      <c r="F305" s="102">
        <f t="shared" si="167"/>
        <v>60944.231074659663</v>
      </c>
      <c r="G305" s="103">
        <f t="shared" si="169"/>
        <v>80523.243451820861</v>
      </c>
      <c r="H305" s="100">
        <f t="shared" si="171"/>
        <v>4638018.7394440332</v>
      </c>
    </row>
    <row r="306" spans="1:8" x14ac:dyDescent="0.25">
      <c r="A306" s="135" t="s">
        <v>94</v>
      </c>
      <c r="B306" s="142">
        <f t="shared" si="170"/>
        <v>54270</v>
      </c>
      <c r="C306" s="82">
        <v>295</v>
      </c>
      <c r="D306" s="102">
        <f t="shared" si="166"/>
        <v>80523.243451820861</v>
      </c>
      <c r="E306" s="102">
        <f t="shared" si="168"/>
        <v>19325.078081016774</v>
      </c>
      <c r="F306" s="102">
        <f t="shared" si="167"/>
        <v>61198.165370804076</v>
      </c>
      <c r="G306" s="103">
        <f t="shared" si="169"/>
        <v>80523.243451820847</v>
      </c>
      <c r="H306" s="100">
        <f t="shared" si="171"/>
        <v>4576820.574073229</v>
      </c>
    </row>
    <row r="307" spans="1:8" x14ac:dyDescent="0.25">
      <c r="A307" s="135" t="s">
        <v>94</v>
      </c>
      <c r="B307" s="142">
        <f t="shared" si="170"/>
        <v>54301</v>
      </c>
      <c r="C307" s="82">
        <v>296</v>
      </c>
      <c r="D307" s="102">
        <f t="shared" si="166"/>
        <v>80523.243451820861</v>
      </c>
      <c r="E307" s="102">
        <f t="shared" si="168"/>
        <v>19070.085725305093</v>
      </c>
      <c r="F307" s="102">
        <f t="shared" si="167"/>
        <v>61453.157726515761</v>
      </c>
      <c r="G307" s="103">
        <f t="shared" si="169"/>
        <v>80523.243451820861</v>
      </c>
      <c r="H307" s="100">
        <f t="shared" si="171"/>
        <v>4515367.416346713</v>
      </c>
    </row>
    <row r="308" spans="1:8" x14ac:dyDescent="0.25">
      <c r="A308" s="135" t="s">
        <v>94</v>
      </c>
      <c r="B308" s="142">
        <f t="shared" si="170"/>
        <v>54331</v>
      </c>
      <c r="C308" s="82">
        <v>297</v>
      </c>
      <c r="D308" s="102">
        <f t="shared" si="166"/>
        <v>80523.243451820861</v>
      </c>
      <c r="E308" s="102">
        <f t="shared" si="168"/>
        <v>18814.03090144461</v>
      </c>
      <c r="F308" s="102">
        <f t="shared" si="167"/>
        <v>61709.212550376236</v>
      </c>
      <c r="G308" s="103">
        <f t="shared" si="169"/>
        <v>80523.243451820847</v>
      </c>
      <c r="H308" s="100">
        <f t="shared" si="171"/>
        <v>4453658.2037963364</v>
      </c>
    </row>
    <row r="309" spans="1:8" x14ac:dyDescent="0.25">
      <c r="A309" s="135" t="s">
        <v>94</v>
      </c>
      <c r="B309" s="142">
        <f t="shared" si="170"/>
        <v>54362</v>
      </c>
      <c r="C309" s="82">
        <v>298</v>
      </c>
      <c r="D309" s="102">
        <f t="shared" si="166"/>
        <v>80523.243451820861</v>
      </c>
      <c r="E309" s="102">
        <f t="shared" si="168"/>
        <v>18556.909182484713</v>
      </c>
      <c r="F309" s="102">
        <f t="shared" si="167"/>
        <v>61966.334269336141</v>
      </c>
      <c r="G309" s="103">
        <f t="shared" si="169"/>
        <v>80523.243451820861</v>
      </c>
      <c r="H309" s="100">
        <f t="shared" si="171"/>
        <v>4391691.869527</v>
      </c>
    </row>
    <row r="310" spans="1:8" x14ac:dyDescent="0.25">
      <c r="A310" s="135" t="s">
        <v>94</v>
      </c>
      <c r="B310" s="142">
        <f t="shared" si="170"/>
        <v>54392</v>
      </c>
      <c r="C310" s="82">
        <v>299</v>
      </c>
      <c r="D310" s="102">
        <f t="shared" si="166"/>
        <v>80523.243451820861</v>
      </c>
      <c r="E310" s="102">
        <f t="shared" si="168"/>
        <v>18298.716123029142</v>
      </c>
      <c r="F310" s="102">
        <f t="shared" si="167"/>
        <v>62224.527328791708</v>
      </c>
      <c r="G310" s="103">
        <f t="shared" si="169"/>
        <v>80523.243451820847</v>
      </c>
      <c r="H310" s="100">
        <f t="shared" si="171"/>
        <v>4329467.342198208</v>
      </c>
    </row>
    <row r="311" spans="1:8" x14ac:dyDescent="0.25">
      <c r="A311" s="135" t="s">
        <v>94</v>
      </c>
      <c r="B311" s="142">
        <f t="shared" si="170"/>
        <v>54423</v>
      </c>
      <c r="C311" s="82">
        <v>300</v>
      </c>
      <c r="D311" s="102">
        <f t="shared" si="166"/>
        <v>80523.243451820861</v>
      </c>
      <c r="E311" s="102">
        <f t="shared" si="168"/>
        <v>18039.44725915918</v>
      </c>
      <c r="F311" s="102">
        <f t="shared" si="167"/>
        <v>62483.79619266167</v>
      </c>
      <c r="G311" s="103">
        <f t="shared" si="169"/>
        <v>80523.243451820847</v>
      </c>
      <c r="H311" s="100">
        <f t="shared" si="171"/>
        <v>4266983.5460055461</v>
      </c>
    </row>
    <row r="312" spans="1:8" x14ac:dyDescent="0.25">
      <c r="A312" s="135" t="s">
        <v>94</v>
      </c>
      <c r="B312" s="142">
        <f t="shared" si="170"/>
        <v>54454</v>
      </c>
      <c r="C312" s="82">
        <v>301</v>
      </c>
      <c r="D312" s="102">
        <f t="shared" si="166"/>
        <v>80523.243451820861</v>
      </c>
      <c r="E312" s="102">
        <f t="shared" si="168"/>
        <v>17779.098108356422</v>
      </c>
      <c r="F312" s="102">
        <f t="shared" si="167"/>
        <v>62744.145343464435</v>
      </c>
      <c r="G312" s="103">
        <f t="shared" si="169"/>
        <v>80523.243451820861</v>
      </c>
      <c r="H312" s="100">
        <f t="shared" si="171"/>
        <v>4204239.4006620813</v>
      </c>
    </row>
    <row r="313" spans="1:8" x14ac:dyDescent="0.25">
      <c r="A313" s="135" t="s">
        <v>94</v>
      </c>
      <c r="B313" s="142">
        <f t="shared" si="170"/>
        <v>54482</v>
      </c>
      <c r="C313" s="82">
        <v>302</v>
      </c>
      <c r="D313" s="102">
        <f t="shared" si="166"/>
        <v>80523.243451820861</v>
      </c>
      <c r="E313" s="102">
        <f t="shared" si="168"/>
        <v>17517.664169425319</v>
      </c>
      <c r="F313" s="102">
        <f t="shared" si="167"/>
        <v>63005.579282395542</v>
      </c>
      <c r="G313" s="103">
        <f t="shared" si="169"/>
        <v>80523.243451820861</v>
      </c>
      <c r="H313" s="100">
        <f t="shared" si="171"/>
        <v>4141233.8213796858</v>
      </c>
    </row>
    <row r="314" spans="1:8" x14ac:dyDescent="0.25">
      <c r="A314" s="135" t="s">
        <v>94</v>
      </c>
      <c r="B314" s="142">
        <f t="shared" si="170"/>
        <v>54513</v>
      </c>
      <c r="C314" s="82">
        <v>303</v>
      </c>
      <c r="D314" s="102">
        <f t="shared" si="166"/>
        <v>80523.243451820861</v>
      </c>
      <c r="E314" s="102">
        <f t="shared" si="168"/>
        <v>17255.140922415343</v>
      </c>
      <c r="F314" s="102">
        <f t="shared" si="167"/>
        <v>63268.102529405514</v>
      </c>
      <c r="G314" s="103">
        <f t="shared" si="169"/>
        <v>80523.243451820861</v>
      </c>
      <c r="H314" s="100">
        <f t="shared" si="171"/>
        <v>4077965.7188502802</v>
      </c>
    </row>
    <row r="315" spans="1:8" x14ac:dyDescent="0.25">
      <c r="A315" s="135" t="s">
        <v>94</v>
      </c>
      <c r="B315" s="142">
        <f t="shared" si="170"/>
        <v>54543</v>
      </c>
      <c r="C315" s="82">
        <v>304</v>
      </c>
      <c r="D315" s="102">
        <f t="shared" si="166"/>
        <v>80523.243451820861</v>
      </c>
      <c r="E315" s="102">
        <f t="shared" si="168"/>
        <v>16991.523828542817</v>
      </c>
      <c r="F315" s="102">
        <f t="shared" si="167"/>
        <v>63531.719623278041</v>
      </c>
      <c r="G315" s="103">
        <f t="shared" si="169"/>
        <v>80523.243451820861</v>
      </c>
      <c r="H315" s="100">
        <f t="shared" si="171"/>
        <v>4014433.9992270023</v>
      </c>
    </row>
    <row r="316" spans="1:8" x14ac:dyDescent="0.25">
      <c r="A316" s="135" t="s">
        <v>95</v>
      </c>
      <c r="B316" s="142">
        <f t="shared" si="170"/>
        <v>54574</v>
      </c>
      <c r="C316" s="82">
        <v>305</v>
      </c>
      <c r="D316" s="102">
        <f t="shared" si="166"/>
        <v>80523.243451820861</v>
      </c>
      <c r="E316" s="102">
        <f t="shared" si="168"/>
        <v>16726.808330112493</v>
      </c>
      <c r="F316" s="102">
        <f t="shared" si="167"/>
        <v>63796.435121708368</v>
      </c>
      <c r="G316" s="103">
        <f t="shared" si="169"/>
        <v>80523.243451820861</v>
      </c>
      <c r="H316" s="100">
        <f t="shared" si="171"/>
        <v>3950637.5641052937</v>
      </c>
    </row>
    <row r="317" spans="1:8" x14ac:dyDescent="0.25">
      <c r="A317" s="135" t="s">
        <v>95</v>
      </c>
      <c r="B317" s="142">
        <f t="shared" si="170"/>
        <v>54604</v>
      </c>
      <c r="C317" s="82">
        <v>306</v>
      </c>
      <c r="D317" s="102">
        <f t="shared" si="166"/>
        <v>80523.243451820861</v>
      </c>
      <c r="E317" s="102">
        <f t="shared" si="168"/>
        <v>16460.989850438706</v>
      </c>
      <c r="F317" s="102">
        <f t="shared" si="167"/>
        <v>64062.253601382145</v>
      </c>
      <c r="G317" s="103">
        <f t="shared" si="169"/>
        <v>80523.243451820847</v>
      </c>
      <c r="H317" s="100">
        <f t="shared" si="171"/>
        <v>3886575.3105039117</v>
      </c>
    </row>
    <row r="318" spans="1:8" x14ac:dyDescent="0.25">
      <c r="A318" s="135" t="s">
        <v>95</v>
      </c>
      <c r="B318" s="142">
        <f t="shared" si="170"/>
        <v>54635</v>
      </c>
      <c r="C318" s="82">
        <v>307</v>
      </c>
      <c r="D318" s="102">
        <f t="shared" si="166"/>
        <v>80523.243451820861</v>
      </c>
      <c r="E318" s="102">
        <f t="shared" si="168"/>
        <v>16194.06379376628</v>
      </c>
      <c r="F318" s="102">
        <f t="shared" si="167"/>
        <v>64329.179658054578</v>
      </c>
      <c r="G318" s="103">
        <f t="shared" si="169"/>
        <v>80523.243451820861</v>
      </c>
      <c r="H318" s="100">
        <f t="shared" si="171"/>
        <v>3822246.1308458573</v>
      </c>
    </row>
    <row r="319" spans="1:8" x14ac:dyDescent="0.25">
      <c r="A319" s="135" t="s">
        <v>95</v>
      </c>
      <c r="B319" s="142">
        <f t="shared" si="170"/>
        <v>54666</v>
      </c>
      <c r="C319" s="82">
        <v>308</v>
      </c>
      <c r="D319" s="102">
        <f t="shared" si="166"/>
        <v>80523.243451820861</v>
      </c>
      <c r="E319" s="102">
        <f t="shared" si="168"/>
        <v>15926.025545191053</v>
      </c>
      <c r="F319" s="102">
        <f t="shared" si="167"/>
        <v>64597.217906629798</v>
      </c>
      <c r="G319" s="103">
        <f t="shared" si="169"/>
        <v>80523.243451820847</v>
      </c>
      <c r="H319" s="100">
        <f t="shared" si="171"/>
        <v>3757648.9129392277</v>
      </c>
    </row>
    <row r="320" spans="1:8" x14ac:dyDescent="0.25">
      <c r="A320" s="135" t="s">
        <v>95</v>
      </c>
      <c r="B320" s="142">
        <f t="shared" si="170"/>
        <v>54696</v>
      </c>
      <c r="C320" s="82">
        <v>309</v>
      </c>
      <c r="D320" s="102">
        <f t="shared" si="166"/>
        <v>80523.243451820861</v>
      </c>
      <c r="E320" s="102">
        <f t="shared" si="168"/>
        <v>15656.870470580096</v>
      </c>
      <c r="F320" s="102">
        <f t="shared" si="167"/>
        <v>64866.372981240762</v>
      </c>
      <c r="G320" s="103">
        <f t="shared" si="169"/>
        <v>80523.243451820861</v>
      </c>
      <c r="H320" s="100">
        <f t="shared" si="171"/>
        <v>3692782.5399579867</v>
      </c>
    </row>
    <row r="321" spans="1:8" x14ac:dyDescent="0.25">
      <c r="A321" s="135" t="s">
        <v>95</v>
      </c>
      <c r="B321" s="142">
        <f t="shared" si="170"/>
        <v>54727</v>
      </c>
      <c r="C321" s="82">
        <v>310</v>
      </c>
      <c r="D321" s="102">
        <f t="shared" si="166"/>
        <v>80523.243451820861</v>
      </c>
      <c r="E321" s="102">
        <f t="shared" si="168"/>
        <v>15386.593916491591</v>
      </c>
      <c r="F321" s="102">
        <f t="shared" si="167"/>
        <v>65136.649535329263</v>
      </c>
      <c r="G321" s="103">
        <f t="shared" si="169"/>
        <v>80523.243451820861</v>
      </c>
      <c r="H321" s="100">
        <f t="shared" si="171"/>
        <v>3627645.8904226576</v>
      </c>
    </row>
    <row r="322" spans="1:8" x14ac:dyDescent="0.25">
      <c r="A322" s="135" t="s">
        <v>95</v>
      </c>
      <c r="B322" s="142">
        <f t="shared" si="170"/>
        <v>54757</v>
      </c>
      <c r="C322" s="82">
        <v>311</v>
      </c>
      <c r="D322" s="102">
        <f t="shared" si="166"/>
        <v>80523.243451820861</v>
      </c>
      <c r="E322" s="102">
        <f t="shared" si="168"/>
        <v>15115.191210094388</v>
      </c>
      <c r="F322" s="102">
        <f t="shared" si="167"/>
        <v>65408.052241726473</v>
      </c>
      <c r="G322" s="103">
        <f t="shared" si="169"/>
        <v>80523.243451820861</v>
      </c>
      <c r="H322" s="100">
        <f t="shared" si="171"/>
        <v>3562237.8381809313</v>
      </c>
    </row>
    <row r="323" spans="1:8" x14ac:dyDescent="0.25">
      <c r="A323" s="135" t="s">
        <v>95</v>
      </c>
      <c r="B323" s="142">
        <f t="shared" si="170"/>
        <v>54788</v>
      </c>
      <c r="C323" s="82">
        <v>312</v>
      </c>
      <c r="D323" s="102">
        <f t="shared" si="166"/>
        <v>80523.243451820861</v>
      </c>
      <c r="E323" s="102">
        <f t="shared" si="168"/>
        <v>14842.657659087192</v>
      </c>
      <c r="F323" s="102">
        <f t="shared" si="167"/>
        <v>65680.585792733662</v>
      </c>
      <c r="G323" s="103">
        <f t="shared" si="169"/>
        <v>80523.243451820861</v>
      </c>
      <c r="H323" s="100">
        <f t="shared" si="171"/>
        <v>3496557.2523881975</v>
      </c>
    </row>
    <row r="324" spans="1:8" x14ac:dyDescent="0.25">
      <c r="A324" s="135" t="s">
        <v>95</v>
      </c>
      <c r="B324" s="142">
        <f t="shared" si="170"/>
        <v>54819</v>
      </c>
      <c r="C324" s="82">
        <v>313</v>
      </c>
      <c r="D324" s="102">
        <f t="shared" si="166"/>
        <v>80523.243451820861</v>
      </c>
      <c r="E324" s="102">
        <f t="shared" si="168"/>
        <v>14568.988551617467</v>
      </c>
      <c r="F324" s="102">
        <f t="shared" si="167"/>
        <v>65954.254900203392</v>
      </c>
      <c r="G324" s="103">
        <f t="shared" si="169"/>
        <v>80523.243451820861</v>
      </c>
      <c r="H324" s="100">
        <f t="shared" si="171"/>
        <v>3430602.9974879939</v>
      </c>
    </row>
    <row r="325" spans="1:8" x14ac:dyDescent="0.25">
      <c r="A325" s="135" t="s">
        <v>95</v>
      </c>
      <c r="B325" s="142">
        <f t="shared" si="170"/>
        <v>54847</v>
      </c>
      <c r="C325" s="82">
        <v>314</v>
      </c>
      <c r="D325" s="102">
        <f t="shared" si="166"/>
        <v>80523.243451820861</v>
      </c>
      <c r="E325" s="102">
        <f t="shared" si="168"/>
        <v>14294.179156199954</v>
      </c>
      <c r="F325" s="102">
        <f t="shared" si="167"/>
        <v>66229.06429562089</v>
      </c>
      <c r="G325" s="103">
        <f t="shared" si="169"/>
        <v>80523.243451820847</v>
      </c>
      <c r="H325" s="100">
        <f t="shared" si="171"/>
        <v>3364373.9331923733</v>
      </c>
    </row>
    <row r="326" spans="1:8" x14ac:dyDescent="0.25">
      <c r="A326" s="135" t="s">
        <v>95</v>
      </c>
      <c r="B326" s="142">
        <f t="shared" si="170"/>
        <v>54878</v>
      </c>
      <c r="C326" s="82">
        <v>315</v>
      </c>
      <c r="D326" s="102">
        <f t="shared" si="166"/>
        <v>80523.243451820861</v>
      </c>
      <c r="E326" s="102">
        <f t="shared" si="168"/>
        <v>14018.22472163487</v>
      </c>
      <c r="F326" s="102">
        <f t="shared" si="167"/>
        <v>66505.018730185999</v>
      </c>
      <c r="G326" s="103">
        <f t="shared" si="169"/>
        <v>80523.243451820861</v>
      </c>
      <c r="H326" s="100">
        <f t="shared" si="171"/>
        <v>3297868.9144621873</v>
      </c>
    </row>
    <row r="327" spans="1:8" x14ac:dyDescent="0.25">
      <c r="A327" s="135" t="s">
        <v>95</v>
      </c>
      <c r="B327" s="142">
        <f t="shared" si="170"/>
        <v>54908</v>
      </c>
      <c r="C327" s="82">
        <v>316</v>
      </c>
      <c r="D327" s="102">
        <f t="shared" si="166"/>
        <v>80523.243451820861</v>
      </c>
      <c r="E327" s="102">
        <f t="shared" si="168"/>
        <v>13741.120476925758</v>
      </c>
      <c r="F327" s="102">
        <f t="shared" si="167"/>
        <v>66782.122974895101</v>
      </c>
      <c r="G327" s="103">
        <f t="shared" si="169"/>
        <v>80523.243451820861</v>
      </c>
      <c r="H327" s="100">
        <f t="shared" si="171"/>
        <v>3231086.7914872924</v>
      </c>
    </row>
    <row r="328" spans="1:8" x14ac:dyDescent="0.25">
      <c r="A328" s="135" t="s">
        <v>96</v>
      </c>
      <c r="B328" s="142">
        <f t="shared" si="170"/>
        <v>54939</v>
      </c>
      <c r="C328" s="82">
        <v>317</v>
      </c>
      <c r="D328" s="102">
        <f t="shared" si="166"/>
        <v>80523.243451820861</v>
      </c>
      <c r="E328" s="102">
        <f t="shared" si="168"/>
        <v>13462.861631197031</v>
      </c>
      <c r="F328" s="102">
        <f t="shared" si="167"/>
        <v>67060.381820623821</v>
      </c>
      <c r="G328" s="103">
        <f t="shared" si="169"/>
        <v>80523.243451820847</v>
      </c>
      <c r="H328" s="100">
        <f t="shared" si="171"/>
        <v>3164026.4096666686</v>
      </c>
    </row>
    <row r="329" spans="1:8" x14ac:dyDescent="0.25">
      <c r="A329" s="135" t="s">
        <v>96</v>
      </c>
      <c r="B329" s="142">
        <f t="shared" si="170"/>
        <v>54969</v>
      </c>
      <c r="C329" s="82">
        <v>318</v>
      </c>
      <c r="D329" s="102">
        <f t="shared" si="166"/>
        <v>80523.243451820861</v>
      </c>
      <c r="E329" s="102">
        <f t="shared" si="168"/>
        <v>13183.443373611097</v>
      </c>
      <c r="F329" s="102">
        <f t="shared" si="167"/>
        <v>67339.800078209766</v>
      </c>
      <c r="G329" s="103">
        <f t="shared" si="169"/>
        <v>80523.243451820861</v>
      </c>
      <c r="H329" s="100">
        <f t="shared" si="171"/>
        <v>3096686.6095884587</v>
      </c>
    </row>
    <row r="330" spans="1:8" x14ac:dyDescent="0.25">
      <c r="A330" s="135" t="s">
        <v>96</v>
      </c>
      <c r="B330" s="142">
        <f t="shared" si="170"/>
        <v>55000</v>
      </c>
      <c r="C330" s="82">
        <v>319</v>
      </c>
      <c r="D330" s="102">
        <f t="shared" si="166"/>
        <v>80523.243451820861</v>
      </c>
      <c r="E330" s="102">
        <f t="shared" si="168"/>
        <v>12902.860873285224</v>
      </c>
      <c r="F330" s="102">
        <f t="shared" si="167"/>
        <v>67620.382578535631</v>
      </c>
      <c r="G330" s="103">
        <f t="shared" si="169"/>
        <v>80523.243451820861</v>
      </c>
      <c r="H330" s="100">
        <f t="shared" si="171"/>
        <v>3029066.2270099232</v>
      </c>
    </row>
    <row r="331" spans="1:8" x14ac:dyDescent="0.25">
      <c r="A331" s="135" t="s">
        <v>96</v>
      </c>
      <c r="B331" s="142">
        <f t="shared" si="170"/>
        <v>55031</v>
      </c>
      <c r="C331" s="82">
        <v>320</v>
      </c>
      <c r="D331" s="102">
        <f t="shared" si="166"/>
        <v>80523.243451820861</v>
      </c>
      <c r="E331" s="102">
        <f t="shared" si="168"/>
        <v>12621.109279207994</v>
      </c>
      <c r="F331" s="102">
        <f t="shared" si="167"/>
        <v>67902.134172612859</v>
      </c>
      <c r="G331" s="103">
        <f t="shared" si="169"/>
        <v>80523.243451820861</v>
      </c>
      <c r="H331" s="100">
        <f t="shared" si="171"/>
        <v>2961164.0928373104</v>
      </c>
    </row>
    <row r="332" spans="1:8" x14ac:dyDescent="0.25">
      <c r="A332" s="135" t="s">
        <v>96</v>
      </c>
      <c r="B332" s="142">
        <f t="shared" si="170"/>
        <v>55061</v>
      </c>
      <c r="C332" s="82">
        <v>321</v>
      </c>
      <c r="D332" s="102">
        <f t="shared" ref="D332:D375" si="172">-PMT($B$3,$B$4,$B$5)</f>
        <v>80523.243451820861</v>
      </c>
      <c r="E332" s="102">
        <f t="shared" si="168"/>
        <v>12338.183720155439</v>
      </c>
      <c r="F332" s="102">
        <f t="shared" ref="F332:F375" si="173">IFERROR(-PPMT($B$3,C332,$B$4,$B$5)," ")</f>
        <v>68185.059731665417</v>
      </c>
      <c r="G332" s="103">
        <f t="shared" si="169"/>
        <v>80523.243451820861</v>
      </c>
      <c r="H332" s="100">
        <f t="shared" si="171"/>
        <v>2892979.0331056449</v>
      </c>
    </row>
    <row r="333" spans="1:8" x14ac:dyDescent="0.25">
      <c r="A333" s="135" t="s">
        <v>96</v>
      </c>
      <c r="B333" s="142">
        <f t="shared" si="170"/>
        <v>55092</v>
      </c>
      <c r="C333" s="82">
        <v>322</v>
      </c>
      <c r="D333" s="102">
        <f t="shared" si="172"/>
        <v>80523.243451820861</v>
      </c>
      <c r="E333" s="102">
        <f t="shared" ref="E333:E375" si="174">IFERROR(-IPMT($B$3,C333,$B$4,$B$5)," ")</f>
        <v>12054.079304606834</v>
      </c>
      <c r="F333" s="102">
        <f t="shared" si="173"/>
        <v>68469.164147214018</v>
      </c>
      <c r="G333" s="103">
        <f t="shared" ref="G333:G371" si="175">+E333+F333</f>
        <v>80523.243451820847</v>
      </c>
      <c r="H333" s="100">
        <f t="shared" si="171"/>
        <v>2824509.8689584308</v>
      </c>
    </row>
    <row r="334" spans="1:8" x14ac:dyDescent="0.25">
      <c r="A334" s="135" t="s">
        <v>96</v>
      </c>
      <c r="B334" s="142">
        <f t="shared" ref="B334:B375" si="176">+EOMONTH(B333,1)</f>
        <v>55122</v>
      </c>
      <c r="C334" s="82">
        <v>323</v>
      </c>
      <c r="D334" s="102">
        <f t="shared" si="172"/>
        <v>80523.243451820861</v>
      </c>
      <c r="E334" s="102">
        <f t="shared" si="174"/>
        <v>11768.791120660109</v>
      </c>
      <c r="F334" s="102">
        <f t="shared" si="173"/>
        <v>68754.452331160748</v>
      </c>
      <c r="G334" s="103">
        <f t="shared" si="175"/>
        <v>80523.243451820861</v>
      </c>
      <c r="H334" s="100">
        <f t="shared" ref="H334:H375" si="177">+IFERROR(H333-F334," ")</f>
        <v>2755755.4166272702</v>
      </c>
    </row>
    <row r="335" spans="1:8" x14ac:dyDescent="0.25">
      <c r="A335" s="135" t="s">
        <v>96</v>
      </c>
      <c r="B335" s="142">
        <f t="shared" si="176"/>
        <v>55153</v>
      </c>
      <c r="C335" s="82">
        <v>324</v>
      </c>
      <c r="D335" s="102">
        <f t="shared" si="172"/>
        <v>80523.243451820861</v>
      </c>
      <c r="E335" s="102">
        <f t="shared" si="174"/>
        <v>11482.31423594694</v>
      </c>
      <c r="F335" s="102">
        <f t="shared" si="173"/>
        <v>69040.929215873912</v>
      </c>
      <c r="G335" s="103">
        <f t="shared" si="175"/>
        <v>80523.243451820847</v>
      </c>
      <c r="H335" s="100">
        <f t="shared" si="177"/>
        <v>2686714.4874113961</v>
      </c>
    </row>
    <row r="336" spans="1:8" x14ac:dyDescent="0.25">
      <c r="A336" s="135" t="s">
        <v>96</v>
      </c>
      <c r="B336" s="142">
        <f t="shared" si="176"/>
        <v>55184</v>
      </c>
      <c r="C336" s="82">
        <v>325</v>
      </c>
      <c r="D336" s="102">
        <f t="shared" si="172"/>
        <v>80523.243451820861</v>
      </c>
      <c r="E336" s="102">
        <f t="shared" si="174"/>
        <v>11194.643697547463</v>
      </c>
      <c r="F336" s="102">
        <f t="shared" si="173"/>
        <v>69328.599754273397</v>
      </c>
      <c r="G336" s="103">
        <f t="shared" si="175"/>
        <v>80523.243451820861</v>
      </c>
      <c r="H336" s="100">
        <f t="shared" si="177"/>
        <v>2617385.8876571227</v>
      </c>
    </row>
    <row r="337" spans="1:8" x14ac:dyDescent="0.25">
      <c r="A337" s="135" t="s">
        <v>96</v>
      </c>
      <c r="B337" s="142">
        <f t="shared" si="176"/>
        <v>55212</v>
      </c>
      <c r="C337" s="82">
        <v>326</v>
      </c>
      <c r="D337" s="102">
        <f t="shared" si="172"/>
        <v>80523.243451820861</v>
      </c>
      <c r="E337" s="102">
        <f t="shared" si="174"/>
        <v>10905.774531904659</v>
      </c>
      <c r="F337" s="102">
        <f t="shared" si="173"/>
        <v>69617.468919916195</v>
      </c>
      <c r="G337" s="103">
        <f t="shared" si="175"/>
        <v>80523.243451820861</v>
      </c>
      <c r="H337" s="100">
        <f t="shared" si="177"/>
        <v>2547768.4187372066</v>
      </c>
    </row>
    <row r="338" spans="1:8" x14ac:dyDescent="0.25">
      <c r="A338" s="135" t="s">
        <v>96</v>
      </c>
      <c r="B338" s="142">
        <f t="shared" si="176"/>
        <v>55243</v>
      </c>
      <c r="C338" s="82">
        <v>327</v>
      </c>
      <c r="D338" s="102">
        <f t="shared" si="172"/>
        <v>80523.243451820861</v>
      </c>
      <c r="E338" s="102">
        <f t="shared" si="174"/>
        <v>10615.70174473834</v>
      </c>
      <c r="F338" s="102">
        <f t="shared" si="173"/>
        <v>69907.541707082506</v>
      </c>
      <c r="G338" s="103">
        <f t="shared" si="175"/>
        <v>80523.243451820847</v>
      </c>
      <c r="H338" s="100">
        <f t="shared" si="177"/>
        <v>2477860.877030124</v>
      </c>
    </row>
    <row r="339" spans="1:8" x14ac:dyDescent="0.25">
      <c r="A339" s="135" t="s">
        <v>96</v>
      </c>
      <c r="B339" s="142">
        <f t="shared" si="176"/>
        <v>55273</v>
      </c>
      <c r="C339" s="82">
        <v>328</v>
      </c>
      <c r="D339" s="102">
        <f t="shared" si="172"/>
        <v>80523.243451820861</v>
      </c>
      <c r="E339" s="102">
        <f t="shared" si="174"/>
        <v>10324.420320958829</v>
      </c>
      <c r="F339" s="102">
        <f t="shared" si="173"/>
        <v>70198.823130862031</v>
      </c>
      <c r="G339" s="103">
        <f t="shared" si="175"/>
        <v>80523.243451820861</v>
      </c>
      <c r="H339" s="100">
        <f t="shared" si="177"/>
        <v>2407662.0538992621</v>
      </c>
    </row>
    <row r="340" spans="1:8" x14ac:dyDescent="0.25">
      <c r="A340" s="135" t="s">
        <v>97</v>
      </c>
      <c r="B340" s="142">
        <f t="shared" si="176"/>
        <v>55304</v>
      </c>
      <c r="C340" s="82">
        <v>329</v>
      </c>
      <c r="D340" s="102">
        <f t="shared" si="172"/>
        <v>80523.243451820861</v>
      </c>
      <c r="E340" s="102">
        <f t="shared" si="174"/>
        <v>10031.92522458024</v>
      </c>
      <c r="F340" s="102">
        <f t="shared" si="173"/>
        <v>70491.318227240627</v>
      </c>
      <c r="G340" s="103">
        <f t="shared" si="175"/>
        <v>80523.243451820861</v>
      </c>
      <c r="H340" s="100">
        <f t="shared" si="177"/>
        <v>2337170.7356720213</v>
      </c>
    </row>
    <row r="341" spans="1:8" x14ac:dyDescent="0.25">
      <c r="A341" s="135" t="s">
        <v>97</v>
      </c>
      <c r="B341" s="142">
        <f t="shared" si="176"/>
        <v>55334</v>
      </c>
      <c r="C341" s="82">
        <v>330</v>
      </c>
      <c r="D341" s="102">
        <f t="shared" si="172"/>
        <v>80523.243451820861</v>
      </c>
      <c r="E341" s="102">
        <f t="shared" si="174"/>
        <v>9738.2113986334043</v>
      </c>
      <c r="F341" s="102">
        <f t="shared" si="173"/>
        <v>70785.03205318746</v>
      </c>
      <c r="G341" s="103">
        <f t="shared" si="175"/>
        <v>80523.243451820861</v>
      </c>
      <c r="H341" s="100">
        <f t="shared" si="177"/>
        <v>2266385.7036188338</v>
      </c>
    </row>
    <row r="342" spans="1:8" x14ac:dyDescent="0.25">
      <c r="A342" s="135" t="s">
        <v>97</v>
      </c>
      <c r="B342" s="142">
        <f t="shared" si="176"/>
        <v>55365</v>
      </c>
      <c r="C342" s="82">
        <v>331</v>
      </c>
      <c r="D342" s="102">
        <f t="shared" si="172"/>
        <v>80523.243451820861</v>
      </c>
      <c r="E342" s="102">
        <f t="shared" si="174"/>
        <v>9443.2737650784547</v>
      </c>
      <c r="F342" s="102">
        <f t="shared" si="173"/>
        <v>71079.969686742392</v>
      </c>
      <c r="G342" s="103">
        <f t="shared" si="175"/>
        <v>80523.243451820847</v>
      </c>
      <c r="H342" s="100">
        <f t="shared" si="177"/>
        <v>2195305.7339320914</v>
      </c>
    </row>
    <row r="343" spans="1:8" x14ac:dyDescent="0.25">
      <c r="A343" s="135" t="s">
        <v>97</v>
      </c>
      <c r="B343" s="142">
        <f t="shared" si="176"/>
        <v>55396</v>
      </c>
      <c r="C343" s="82">
        <v>332</v>
      </c>
      <c r="D343" s="102">
        <f t="shared" si="172"/>
        <v>80523.243451820861</v>
      </c>
      <c r="E343" s="102">
        <f t="shared" si="174"/>
        <v>9147.1072247170305</v>
      </c>
      <c r="F343" s="102">
        <f t="shared" si="173"/>
        <v>71376.136227103838</v>
      </c>
      <c r="G343" s="103">
        <f t="shared" si="175"/>
        <v>80523.243451820861</v>
      </c>
      <c r="H343" s="100">
        <f t="shared" si="177"/>
        <v>2123929.5977049875</v>
      </c>
    </row>
    <row r="344" spans="1:8" x14ac:dyDescent="0.25">
      <c r="A344" s="135" t="s">
        <v>97</v>
      </c>
      <c r="B344" s="142">
        <f t="shared" si="176"/>
        <v>55426</v>
      </c>
      <c r="C344" s="82">
        <v>333</v>
      </c>
      <c r="D344" s="102">
        <f t="shared" si="172"/>
        <v>80523.243451820861</v>
      </c>
      <c r="E344" s="102">
        <f t="shared" si="174"/>
        <v>8849.7066571040978</v>
      </c>
      <c r="F344" s="102">
        <f t="shared" si="173"/>
        <v>71673.536794716754</v>
      </c>
      <c r="G344" s="103">
        <f t="shared" si="175"/>
        <v>80523.243451820847</v>
      </c>
      <c r="H344" s="100">
        <f t="shared" si="177"/>
        <v>2052256.0609102708</v>
      </c>
    </row>
    <row r="345" spans="1:8" x14ac:dyDescent="0.25">
      <c r="A345" s="135" t="s">
        <v>97</v>
      </c>
      <c r="B345" s="142">
        <f t="shared" si="176"/>
        <v>55457</v>
      </c>
      <c r="C345" s="82">
        <v>334</v>
      </c>
      <c r="D345" s="102">
        <f t="shared" si="172"/>
        <v>80523.243451820861</v>
      </c>
      <c r="E345" s="102">
        <f t="shared" si="174"/>
        <v>8551.0669204594433</v>
      </c>
      <c r="F345" s="102">
        <f t="shared" si="173"/>
        <v>71972.176531361416</v>
      </c>
      <c r="G345" s="103">
        <f t="shared" si="175"/>
        <v>80523.243451820861</v>
      </c>
      <c r="H345" s="100">
        <f t="shared" si="177"/>
        <v>1980283.8843789094</v>
      </c>
    </row>
    <row r="346" spans="1:8" x14ac:dyDescent="0.25">
      <c r="A346" s="135" t="s">
        <v>97</v>
      </c>
      <c r="B346" s="142">
        <f t="shared" si="176"/>
        <v>55487</v>
      </c>
      <c r="C346" s="82">
        <v>335</v>
      </c>
      <c r="D346" s="102">
        <f t="shared" si="172"/>
        <v>80523.243451820861</v>
      </c>
      <c r="E346" s="102">
        <f t="shared" si="174"/>
        <v>8251.1828515787693</v>
      </c>
      <c r="F346" s="102">
        <f t="shared" si="173"/>
        <v>72272.060600242083</v>
      </c>
      <c r="G346" s="103">
        <f t="shared" si="175"/>
        <v>80523.243451820847</v>
      </c>
      <c r="H346" s="100">
        <f t="shared" si="177"/>
        <v>1908011.8237786673</v>
      </c>
    </row>
    <row r="347" spans="1:8" x14ac:dyDescent="0.25">
      <c r="A347" s="135" t="s">
        <v>97</v>
      </c>
      <c r="B347" s="142">
        <f t="shared" si="176"/>
        <v>55518</v>
      </c>
      <c r="C347" s="82">
        <v>336</v>
      </c>
      <c r="D347" s="102">
        <f t="shared" si="172"/>
        <v>80523.243451820861</v>
      </c>
      <c r="E347" s="102">
        <f t="shared" si="174"/>
        <v>7950.0492657444292</v>
      </c>
      <c r="F347" s="102">
        <f t="shared" si="173"/>
        <v>72573.194186076435</v>
      </c>
      <c r="G347" s="103">
        <f t="shared" si="175"/>
        <v>80523.243451820861</v>
      </c>
      <c r="H347" s="100">
        <f t="shared" si="177"/>
        <v>1835438.6295925907</v>
      </c>
    </row>
    <row r="348" spans="1:8" x14ac:dyDescent="0.25">
      <c r="A348" s="135" t="s">
        <v>97</v>
      </c>
      <c r="B348" s="142">
        <f t="shared" si="176"/>
        <v>55549</v>
      </c>
      <c r="C348" s="82">
        <v>337</v>
      </c>
      <c r="D348" s="102">
        <f t="shared" si="172"/>
        <v>80523.243451820861</v>
      </c>
      <c r="E348" s="102">
        <f t="shared" si="174"/>
        <v>7647.6609566357774</v>
      </c>
      <c r="F348" s="102">
        <f t="shared" si="173"/>
        <v>72875.582495185081</v>
      </c>
      <c r="G348" s="103">
        <f t="shared" si="175"/>
        <v>80523.243451820861</v>
      </c>
      <c r="H348" s="100">
        <f t="shared" si="177"/>
        <v>1762563.0470974057</v>
      </c>
    </row>
    <row r="349" spans="1:8" x14ac:dyDescent="0.25">
      <c r="A349" s="135" t="s">
        <v>97</v>
      </c>
      <c r="B349" s="142">
        <f t="shared" si="176"/>
        <v>55578</v>
      </c>
      <c r="C349" s="82">
        <v>338</v>
      </c>
      <c r="D349" s="102">
        <f t="shared" si="172"/>
        <v>80523.243451820861</v>
      </c>
      <c r="E349" s="102">
        <f t="shared" si="174"/>
        <v>7344.0126962391714</v>
      </c>
      <c r="F349" s="102">
        <f t="shared" si="173"/>
        <v>73179.230755581681</v>
      </c>
      <c r="G349" s="103">
        <f t="shared" si="175"/>
        <v>80523.243451820847</v>
      </c>
      <c r="H349" s="100">
        <f t="shared" si="177"/>
        <v>1689383.8163418239</v>
      </c>
    </row>
    <row r="350" spans="1:8" x14ac:dyDescent="0.25">
      <c r="A350" s="135" t="s">
        <v>97</v>
      </c>
      <c r="B350" s="142">
        <f t="shared" si="176"/>
        <v>55609</v>
      </c>
      <c r="C350" s="82">
        <v>339</v>
      </c>
      <c r="D350" s="102">
        <f t="shared" si="172"/>
        <v>80523.243451820861</v>
      </c>
      <c r="E350" s="102">
        <f t="shared" si="174"/>
        <v>7039.0992347575821</v>
      </c>
      <c r="F350" s="102">
        <f t="shared" si="173"/>
        <v>73484.144217063265</v>
      </c>
      <c r="G350" s="103">
        <f t="shared" si="175"/>
        <v>80523.243451820847</v>
      </c>
      <c r="H350" s="100">
        <f t="shared" si="177"/>
        <v>1615899.6721247607</v>
      </c>
    </row>
    <row r="351" spans="1:8" x14ac:dyDescent="0.25">
      <c r="A351" s="135" t="s">
        <v>97</v>
      </c>
      <c r="B351" s="142">
        <f t="shared" si="176"/>
        <v>55639</v>
      </c>
      <c r="C351" s="82">
        <v>340</v>
      </c>
      <c r="D351" s="102">
        <f t="shared" si="172"/>
        <v>80523.243451820861</v>
      </c>
      <c r="E351" s="102">
        <f t="shared" si="174"/>
        <v>6732.9153005198186</v>
      </c>
      <c r="F351" s="102">
        <f t="shared" si="173"/>
        <v>73790.32815130103</v>
      </c>
      <c r="G351" s="103">
        <f t="shared" si="175"/>
        <v>80523.243451820847</v>
      </c>
      <c r="H351" s="100">
        <f t="shared" si="177"/>
        <v>1542109.3439734597</v>
      </c>
    </row>
    <row r="352" spans="1:8" x14ac:dyDescent="0.25">
      <c r="A352" s="135" t="s">
        <v>98</v>
      </c>
      <c r="B352" s="142">
        <f t="shared" si="176"/>
        <v>55670</v>
      </c>
      <c r="C352" s="82">
        <v>341</v>
      </c>
      <c r="D352" s="102">
        <f t="shared" si="172"/>
        <v>80523.243451820861</v>
      </c>
      <c r="E352" s="102">
        <f t="shared" si="174"/>
        <v>6425.4555998893966</v>
      </c>
      <c r="F352" s="102">
        <f t="shared" si="173"/>
        <v>74097.787851931469</v>
      </c>
      <c r="G352" s="103">
        <f t="shared" si="175"/>
        <v>80523.243451820861</v>
      </c>
      <c r="H352" s="100">
        <f t="shared" si="177"/>
        <v>1468011.5561215281</v>
      </c>
    </row>
    <row r="353" spans="1:8" x14ac:dyDescent="0.25">
      <c r="A353" s="135" t="s">
        <v>98</v>
      </c>
      <c r="B353" s="142">
        <f t="shared" si="176"/>
        <v>55700</v>
      </c>
      <c r="C353" s="82">
        <v>342</v>
      </c>
      <c r="D353" s="102">
        <f t="shared" si="172"/>
        <v>80523.243451820861</v>
      </c>
      <c r="E353" s="102">
        <f t="shared" si="174"/>
        <v>6116.7148171730178</v>
      </c>
      <c r="F353" s="102">
        <f t="shared" si="173"/>
        <v>74406.528634647839</v>
      </c>
      <c r="G353" s="103">
        <f t="shared" si="175"/>
        <v>80523.243451820861</v>
      </c>
      <c r="H353" s="100">
        <f t="shared" si="177"/>
        <v>1393605.0274868803</v>
      </c>
    </row>
    <row r="354" spans="1:8" x14ac:dyDescent="0.25">
      <c r="A354" s="135" t="s">
        <v>98</v>
      </c>
      <c r="B354" s="142">
        <f t="shared" si="176"/>
        <v>55731</v>
      </c>
      <c r="C354" s="82">
        <v>343</v>
      </c>
      <c r="D354" s="102">
        <f t="shared" si="172"/>
        <v>80523.243451820861</v>
      </c>
      <c r="E354" s="102">
        <f t="shared" si="174"/>
        <v>5806.6876145286506</v>
      </c>
      <c r="F354" s="102">
        <f t="shared" si="173"/>
        <v>74716.55583729221</v>
      </c>
      <c r="G354" s="103">
        <f t="shared" si="175"/>
        <v>80523.243451820861</v>
      </c>
      <c r="H354" s="100">
        <f t="shared" si="177"/>
        <v>1318888.4716495881</v>
      </c>
    </row>
    <row r="355" spans="1:8" x14ac:dyDescent="0.25">
      <c r="A355" s="135" t="s">
        <v>98</v>
      </c>
      <c r="B355" s="142">
        <f t="shared" si="176"/>
        <v>55762</v>
      </c>
      <c r="C355" s="82">
        <v>344</v>
      </c>
      <c r="D355" s="102">
        <f t="shared" si="172"/>
        <v>80523.243451820861</v>
      </c>
      <c r="E355" s="102">
        <f t="shared" si="174"/>
        <v>5495.3686318732671</v>
      </c>
      <c r="F355" s="102">
        <f t="shared" si="173"/>
        <v>75027.874819947596</v>
      </c>
      <c r="G355" s="103">
        <f t="shared" si="175"/>
        <v>80523.243451820861</v>
      </c>
      <c r="H355" s="100">
        <f t="shared" si="177"/>
        <v>1243860.5968296404</v>
      </c>
    </row>
    <row r="356" spans="1:8" x14ac:dyDescent="0.25">
      <c r="A356" s="135" t="s">
        <v>98</v>
      </c>
      <c r="B356" s="142">
        <f t="shared" si="176"/>
        <v>55792</v>
      </c>
      <c r="C356" s="82">
        <v>345</v>
      </c>
      <c r="D356" s="102">
        <f t="shared" si="172"/>
        <v>80523.243451820861</v>
      </c>
      <c r="E356" s="102">
        <f t="shared" si="174"/>
        <v>5182.752486790152</v>
      </c>
      <c r="F356" s="102">
        <f t="shared" si="173"/>
        <v>75340.490965030694</v>
      </c>
      <c r="G356" s="103">
        <f t="shared" si="175"/>
        <v>80523.243451820847</v>
      </c>
      <c r="H356" s="100">
        <f t="shared" si="177"/>
        <v>1168520.1058646098</v>
      </c>
    </row>
    <row r="357" spans="1:8" x14ac:dyDescent="0.25">
      <c r="A357" s="135" t="s">
        <v>98</v>
      </c>
      <c r="B357" s="142">
        <f t="shared" si="176"/>
        <v>55823</v>
      </c>
      <c r="C357" s="82">
        <v>346</v>
      </c>
      <c r="D357" s="102">
        <f t="shared" si="172"/>
        <v>80523.243451820861</v>
      </c>
      <c r="E357" s="102">
        <f t="shared" si="174"/>
        <v>4868.8337744358569</v>
      </c>
      <c r="F357" s="102">
        <f t="shared" si="173"/>
        <v>75654.409677384989</v>
      </c>
      <c r="G357" s="103">
        <f t="shared" si="175"/>
        <v>80523.243451820847</v>
      </c>
      <c r="H357" s="100">
        <f t="shared" si="177"/>
        <v>1092865.6961872249</v>
      </c>
    </row>
    <row r="358" spans="1:8" x14ac:dyDescent="0.25">
      <c r="A358" s="135" t="s">
        <v>98</v>
      </c>
      <c r="B358" s="142">
        <f t="shared" si="176"/>
        <v>55853</v>
      </c>
      <c r="C358" s="82">
        <v>347</v>
      </c>
      <c r="D358" s="102">
        <f t="shared" si="172"/>
        <v>80523.243451820861</v>
      </c>
      <c r="E358" s="102">
        <f t="shared" si="174"/>
        <v>4553.6070674467528</v>
      </c>
      <c r="F358" s="102">
        <f t="shared" si="173"/>
        <v>75969.636384374098</v>
      </c>
      <c r="G358" s="103">
        <f t="shared" si="175"/>
        <v>80523.243451820847</v>
      </c>
      <c r="H358" s="100">
        <f t="shared" si="177"/>
        <v>1016896.0598028508</v>
      </c>
    </row>
    <row r="359" spans="1:8" x14ac:dyDescent="0.25">
      <c r="A359" s="135" t="s">
        <v>98</v>
      </c>
      <c r="B359" s="142">
        <f t="shared" si="176"/>
        <v>55884</v>
      </c>
      <c r="C359" s="82">
        <v>348</v>
      </c>
      <c r="D359" s="102">
        <f t="shared" si="172"/>
        <v>80523.243451820861</v>
      </c>
      <c r="E359" s="102">
        <f t="shared" si="174"/>
        <v>4237.0669158451947</v>
      </c>
      <c r="F359" s="102">
        <f t="shared" si="173"/>
        <v>76286.176535975668</v>
      </c>
      <c r="G359" s="103">
        <f t="shared" si="175"/>
        <v>80523.243451820861</v>
      </c>
      <c r="H359" s="100">
        <f t="shared" si="177"/>
        <v>940609.88326687517</v>
      </c>
    </row>
    <row r="360" spans="1:8" x14ac:dyDescent="0.25">
      <c r="A360" s="135" t="s">
        <v>98</v>
      </c>
      <c r="B360" s="142">
        <f t="shared" si="176"/>
        <v>55915</v>
      </c>
      <c r="C360" s="82">
        <v>349</v>
      </c>
      <c r="D360" s="102">
        <f t="shared" si="172"/>
        <v>80523.243451820861</v>
      </c>
      <c r="E360" s="102">
        <f t="shared" si="174"/>
        <v>3919.2078469452963</v>
      </c>
      <c r="F360" s="102">
        <f t="shared" si="173"/>
        <v>76604.035604875564</v>
      </c>
      <c r="G360" s="103">
        <f t="shared" si="175"/>
        <v>80523.243451820861</v>
      </c>
      <c r="H360" s="100">
        <f t="shared" si="177"/>
        <v>864005.84766199964</v>
      </c>
    </row>
    <row r="361" spans="1:8" x14ac:dyDescent="0.25">
      <c r="A361" s="135" t="s">
        <v>98</v>
      </c>
      <c r="B361" s="142">
        <f t="shared" si="176"/>
        <v>55943</v>
      </c>
      <c r="C361" s="82">
        <v>350</v>
      </c>
      <c r="D361" s="102">
        <f t="shared" si="172"/>
        <v>80523.243451820861</v>
      </c>
      <c r="E361" s="102">
        <f t="shared" si="174"/>
        <v>3600.0243652583149</v>
      </c>
      <c r="F361" s="102">
        <f t="shared" si="173"/>
        <v>76923.219086562545</v>
      </c>
      <c r="G361" s="103">
        <f t="shared" si="175"/>
        <v>80523.243451820861</v>
      </c>
      <c r="H361" s="100">
        <f t="shared" si="177"/>
        <v>787082.62857543712</v>
      </c>
    </row>
    <row r="362" spans="1:8" x14ac:dyDescent="0.25">
      <c r="A362" s="135" t="s">
        <v>98</v>
      </c>
      <c r="B362" s="142">
        <f t="shared" si="176"/>
        <v>55974</v>
      </c>
      <c r="C362" s="82">
        <v>351</v>
      </c>
      <c r="D362" s="102">
        <f t="shared" si="172"/>
        <v>80523.243451820861</v>
      </c>
      <c r="E362" s="102">
        <f t="shared" si="174"/>
        <v>3279.5109523976371</v>
      </c>
      <c r="F362" s="102">
        <f t="shared" si="173"/>
        <v>77243.732499423219</v>
      </c>
      <c r="G362" s="103">
        <f t="shared" si="175"/>
        <v>80523.243451820861</v>
      </c>
      <c r="H362" s="100">
        <f t="shared" si="177"/>
        <v>709838.89607601392</v>
      </c>
    </row>
    <row r="363" spans="1:8" x14ac:dyDescent="0.25">
      <c r="A363" s="135" t="s">
        <v>98</v>
      </c>
      <c r="B363" s="142">
        <f t="shared" si="176"/>
        <v>56004</v>
      </c>
      <c r="C363" s="82">
        <v>352</v>
      </c>
      <c r="D363" s="102">
        <f t="shared" si="172"/>
        <v>80523.243451820861</v>
      </c>
      <c r="E363" s="102">
        <f t="shared" si="174"/>
        <v>2957.6620669833737</v>
      </c>
      <c r="F363" s="102">
        <f t="shared" si="173"/>
        <v>77565.581384837482</v>
      </c>
      <c r="G363" s="103">
        <f t="shared" si="175"/>
        <v>80523.243451820861</v>
      </c>
      <c r="H363" s="100">
        <f t="shared" si="177"/>
        <v>632273.31469117641</v>
      </c>
    </row>
    <row r="364" spans="1:8" x14ac:dyDescent="0.25">
      <c r="A364" s="135" t="s">
        <v>99</v>
      </c>
      <c r="B364" s="142">
        <f t="shared" si="176"/>
        <v>56035</v>
      </c>
      <c r="C364" s="82">
        <v>353</v>
      </c>
      <c r="D364" s="102">
        <f t="shared" si="172"/>
        <v>80523.243451820861</v>
      </c>
      <c r="E364" s="102">
        <f t="shared" si="174"/>
        <v>2634.4721445465511</v>
      </c>
      <c r="F364" s="102">
        <f t="shared" si="173"/>
        <v>77888.771307274306</v>
      </c>
      <c r="G364" s="103">
        <f t="shared" si="175"/>
        <v>80523.243451820861</v>
      </c>
      <c r="H364" s="100">
        <f t="shared" si="177"/>
        <v>554384.54338390206</v>
      </c>
    </row>
    <row r="365" spans="1:8" x14ac:dyDescent="0.25">
      <c r="A365" s="135" t="s">
        <v>99</v>
      </c>
      <c r="B365" s="142">
        <f t="shared" si="176"/>
        <v>56065</v>
      </c>
      <c r="C365" s="82">
        <v>354</v>
      </c>
      <c r="D365" s="102">
        <f t="shared" si="172"/>
        <v>80523.243451820861</v>
      </c>
      <c r="E365" s="102">
        <f t="shared" si="174"/>
        <v>2309.9355974329087</v>
      </c>
      <c r="F365" s="102">
        <f t="shared" si="173"/>
        <v>78213.307854387953</v>
      </c>
      <c r="G365" s="103">
        <f t="shared" si="175"/>
        <v>80523.243451820861</v>
      </c>
      <c r="H365" s="100">
        <f t="shared" si="177"/>
        <v>476171.23552951409</v>
      </c>
    </row>
    <row r="366" spans="1:8" x14ac:dyDescent="0.25">
      <c r="A366" s="135" t="s">
        <v>99</v>
      </c>
      <c r="B366" s="142">
        <f t="shared" si="176"/>
        <v>56096</v>
      </c>
      <c r="C366" s="82">
        <v>355</v>
      </c>
      <c r="D366" s="102">
        <f t="shared" si="172"/>
        <v>80523.243451820861</v>
      </c>
      <c r="E366" s="102">
        <f t="shared" si="174"/>
        <v>1984.046814706292</v>
      </c>
      <c r="F366" s="102">
        <f t="shared" si="173"/>
        <v>78539.196637114568</v>
      </c>
      <c r="G366" s="103">
        <f t="shared" si="175"/>
        <v>80523.243451820861</v>
      </c>
      <c r="H366" s="100">
        <f t="shared" si="177"/>
        <v>397632.03889239952</v>
      </c>
    </row>
    <row r="367" spans="1:8" x14ac:dyDescent="0.25">
      <c r="A367" s="135" t="s">
        <v>99</v>
      </c>
      <c r="B367" s="142">
        <f t="shared" si="176"/>
        <v>56127</v>
      </c>
      <c r="C367" s="82">
        <v>356</v>
      </c>
      <c r="D367" s="102">
        <f t="shared" si="172"/>
        <v>80523.243451820861</v>
      </c>
      <c r="E367" s="102">
        <f t="shared" si="174"/>
        <v>1656.8001620516479</v>
      </c>
      <c r="F367" s="102">
        <f t="shared" si="173"/>
        <v>78866.443289769202</v>
      </c>
      <c r="G367" s="103">
        <f t="shared" si="175"/>
        <v>80523.243451820847</v>
      </c>
      <c r="H367" s="100">
        <f t="shared" si="177"/>
        <v>318765.59560263029</v>
      </c>
    </row>
    <row r="368" spans="1:8" x14ac:dyDescent="0.25">
      <c r="A368" s="135" t="s">
        <v>99</v>
      </c>
      <c r="B368" s="142">
        <f t="shared" si="176"/>
        <v>56157</v>
      </c>
      <c r="C368" s="82">
        <v>357</v>
      </c>
      <c r="D368" s="102">
        <f t="shared" si="172"/>
        <v>80523.243451820861</v>
      </c>
      <c r="E368" s="102">
        <f t="shared" si="174"/>
        <v>1328.1899816776095</v>
      </c>
      <c r="F368" s="102">
        <f t="shared" si="173"/>
        <v>79195.053470143233</v>
      </c>
      <c r="G368" s="103">
        <f t="shared" si="175"/>
        <v>80523.243451820847</v>
      </c>
      <c r="H368" s="100">
        <f t="shared" si="177"/>
        <v>239570.54213248705</v>
      </c>
    </row>
    <row r="369" spans="1:8" x14ac:dyDescent="0.25">
      <c r="A369" s="135" t="s">
        <v>99</v>
      </c>
      <c r="B369" s="142">
        <f t="shared" si="176"/>
        <v>56188</v>
      </c>
      <c r="C369" s="82">
        <v>358</v>
      </c>
      <c r="D369" s="102">
        <f t="shared" si="172"/>
        <v>80523.243451820861</v>
      </c>
      <c r="E369" s="102">
        <f t="shared" si="174"/>
        <v>998.21059221867961</v>
      </c>
      <c r="F369" s="102">
        <f t="shared" si="173"/>
        <v>79525.032859602172</v>
      </c>
      <c r="G369" s="103">
        <f t="shared" si="175"/>
        <v>80523.243451820847</v>
      </c>
      <c r="H369" s="100">
        <f t="shared" si="177"/>
        <v>160045.50927288487</v>
      </c>
    </row>
    <row r="370" spans="1:8" x14ac:dyDescent="0.25">
      <c r="A370" s="135" t="s">
        <v>99</v>
      </c>
      <c r="B370" s="142">
        <f t="shared" si="176"/>
        <v>56218</v>
      </c>
      <c r="C370" s="82">
        <v>359</v>
      </c>
      <c r="D370" s="102">
        <f t="shared" si="172"/>
        <v>80523.243451820861</v>
      </c>
      <c r="E370" s="102">
        <f t="shared" si="174"/>
        <v>666.8562886370039</v>
      </c>
      <c r="F370" s="102">
        <f t="shared" si="173"/>
        <v>79856.387163183856</v>
      </c>
      <c r="G370" s="103">
        <f t="shared" si="175"/>
        <v>80523.243451820861</v>
      </c>
      <c r="H370" s="100">
        <f t="shared" si="177"/>
        <v>80189.122109701013</v>
      </c>
    </row>
    <row r="371" spans="1:8" x14ac:dyDescent="0.25">
      <c r="A371" s="135" t="s">
        <v>99</v>
      </c>
      <c r="B371" s="142">
        <f t="shared" si="176"/>
        <v>56249</v>
      </c>
      <c r="C371" s="82">
        <v>360</v>
      </c>
      <c r="D371" s="102">
        <f t="shared" si="172"/>
        <v>80523.243451820861</v>
      </c>
      <c r="E371" s="102">
        <f t="shared" si="174"/>
        <v>334.12134212373792</v>
      </c>
      <c r="F371" s="102">
        <f t="shared" si="173"/>
        <v>80189.122109697128</v>
      </c>
      <c r="G371" s="103">
        <f t="shared" si="175"/>
        <v>80523.243451820861</v>
      </c>
      <c r="H371" s="100">
        <f t="shared" si="177"/>
        <v>3.8853613659739494E-9</v>
      </c>
    </row>
    <row r="372" spans="1:8" x14ac:dyDescent="0.25">
      <c r="A372" s="135" t="s">
        <v>99</v>
      </c>
      <c r="B372" s="142">
        <f t="shared" si="176"/>
        <v>56280</v>
      </c>
      <c r="C372" s="82">
        <v>361</v>
      </c>
      <c r="D372" s="102">
        <f t="shared" si="172"/>
        <v>80523.243451820861</v>
      </c>
      <c r="E372" s="102" t="str">
        <f t="shared" si="174"/>
        <v xml:space="preserve"> </v>
      </c>
      <c r="F372" s="102" t="str">
        <f t="shared" si="173"/>
        <v xml:space="preserve"> </v>
      </c>
      <c r="G372" s="102"/>
      <c r="H372" s="100" t="str">
        <f t="shared" si="177"/>
        <v xml:space="preserve"> </v>
      </c>
    </row>
    <row r="373" spans="1:8" x14ac:dyDescent="0.25">
      <c r="A373" s="135" t="s">
        <v>99</v>
      </c>
      <c r="B373" s="142">
        <f t="shared" si="176"/>
        <v>56308</v>
      </c>
      <c r="C373" s="82">
        <v>362</v>
      </c>
      <c r="D373" s="102">
        <f t="shared" si="172"/>
        <v>80523.243451820861</v>
      </c>
      <c r="E373" s="102" t="str">
        <f t="shared" si="174"/>
        <v xml:space="preserve"> </v>
      </c>
      <c r="F373" s="102" t="str">
        <f t="shared" si="173"/>
        <v xml:space="preserve"> </v>
      </c>
      <c r="G373" s="102"/>
      <c r="H373" s="100" t="str">
        <f t="shared" si="177"/>
        <v xml:space="preserve"> </v>
      </c>
    </row>
    <row r="374" spans="1:8" x14ac:dyDescent="0.25">
      <c r="A374" s="135" t="s">
        <v>99</v>
      </c>
      <c r="B374" s="142">
        <f t="shared" si="176"/>
        <v>56339</v>
      </c>
      <c r="C374" s="82">
        <v>363</v>
      </c>
      <c r="D374" s="102">
        <f t="shared" si="172"/>
        <v>80523.243451820861</v>
      </c>
      <c r="E374" s="102" t="str">
        <f t="shared" si="174"/>
        <v xml:space="preserve"> </v>
      </c>
      <c r="F374" s="102" t="str">
        <f t="shared" si="173"/>
        <v xml:space="preserve"> </v>
      </c>
      <c r="G374" s="102"/>
      <c r="H374" s="100" t="str">
        <f t="shared" si="177"/>
        <v xml:space="preserve"> </v>
      </c>
    </row>
    <row r="375" spans="1:8" x14ac:dyDescent="0.25">
      <c r="A375" s="135" t="s">
        <v>99</v>
      </c>
      <c r="B375" s="142">
        <f t="shared" si="176"/>
        <v>56369</v>
      </c>
      <c r="C375" s="82">
        <v>364</v>
      </c>
      <c r="D375" s="102">
        <f t="shared" si="172"/>
        <v>80523.243451820861</v>
      </c>
      <c r="E375" s="102" t="str">
        <f t="shared" si="174"/>
        <v xml:space="preserve"> </v>
      </c>
      <c r="F375" s="102" t="str">
        <f t="shared" si="173"/>
        <v xml:space="preserve"> </v>
      </c>
      <c r="G375" s="102"/>
      <c r="H375" s="100" t="str">
        <f t="shared" si="177"/>
        <v xml:space="preserve"> </v>
      </c>
    </row>
  </sheetData>
  <mergeCells count="1">
    <mergeCell ref="B9:H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REAL STATE MODEL</vt:lpstr>
      <vt:lpstr>DEBT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Dioris Aguilar</dc:creator>
  <cp:lastModifiedBy>Dioris Aguilar</cp:lastModifiedBy>
  <dcterms:created xsi:type="dcterms:W3CDTF">2025-06-18T21:54:16Z</dcterms:created>
  <dcterms:modified xsi:type="dcterms:W3CDTF">2025-07-01T21:37:18Z</dcterms:modified>
</cp:coreProperties>
</file>